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Sheet1" sheetId="1" r:id="rId1"/>
    <sheet name="Sheet2" sheetId="2" r:id="rId2"/>
    <sheet name="Sheet3" sheetId="3" r:id="rId3"/>
    <sheet name="ModelRiskSYS1" sheetId="4" state="hidden" r:id="rId4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AB28" i="1" l="1"/>
  <c r="AB52" i="1"/>
  <c r="AB55" i="1"/>
  <c r="AB51" i="1"/>
  <c r="AB50" i="1"/>
  <c r="AB47" i="1"/>
  <c r="AB44" i="1"/>
  <c r="AB41" i="1"/>
  <c r="AA41" i="1"/>
  <c r="AA44" i="1"/>
  <c r="AA47" i="1"/>
  <c r="AA50" i="1"/>
  <c r="AA51" i="1"/>
  <c r="AA52" i="1" s="1"/>
  <c r="AA55" i="1" s="1"/>
  <c r="AB31" i="1"/>
  <c r="AB27" i="1"/>
  <c r="AB26" i="1"/>
  <c r="AB23" i="1"/>
  <c r="AB20" i="1"/>
  <c r="AB17" i="1"/>
  <c r="AA28" i="1"/>
  <c r="AA63" i="1" l="1"/>
  <c r="AB63" i="1" s="1"/>
  <c r="AA62" i="1"/>
  <c r="AB62" i="1" s="1"/>
  <c r="AA61" i="1"/>
  <c r="AA60" i="1"/>
  <c r="AB60" i="1" s="1"/>
  <c r="AA38" i="1"/>
  <c r="AA56" i="1"/>
  <c r="AA64" i="1" s="1"/>
  <c r="Z56" i="1"/>
  <c r="Y56" i="1"/>
  <c r="X56" i="1"/>
  <c r="W56" i="1"/>
  <c r="V56" i="1"/>
  <c r="U56" i="1"/>
  <c r="T56" i="1"/>
  <c r="S56" i="1"/>
  <c r="R56" i="1"/>
  <c r="Q56" i="1"/>
  <c r="AA32" i="1"/>
  <c r="Z32" i="1"/>
  <c r="Y32" i="1"/>
  <c r="X32" i="1"/>
  <c r="W32" i="1"/>
  <c r="V32" i="1"/>
  <c r="U32" i="1"/>
  <c r="T32" i="1"/>
  <c r="S32" i="1"/>
  <c r="R32" i="1"/>
  <c r="Q32" i="1"/>
  <c r="AA65" i="1" l="1"/>
  <c r="O51" i="1"/>
  <c r="O50" i="1"/>
  <c r="O47" i="1"/>
  <c r="O44" i="1"/>
  <c r="O41" i="1"/>
  <c r="O17" i="1"/>
  <c r="O20" i="1"/>
  <c r="O23" i="1"/>
  <c r="O26" i="1"/>
  <c r="O27" i="1"/>
  <c r="C26" i="1"/>
  <c r="C20" i="1"/>
  <c r="B23" i="1"/>
  <c r="C23" i="1" s="1"/>
  <c r="B27" i="1"/>
  <c r="C27" i="1" s="1"/>
  <c r="Q67" i="1" l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A68" i="1" s="1"/>
  <c r="Q38" i="1" l="1"/>
  <c r="R38" i="1" s="1"/>
  <c r="S38" i="1" s="1"/>
  <c r="T38" i="1" s="1"/>
  <c r="U38" i="1" s="1"/>
  <c r="V38" i="1" s="1"/>
  <c r="W38" i="1" s="1"/>
  <c r="X38" i="1" s="1"/>
  <c r="Y38" i="1" s="1"/>
  <c r="Z38" i="1" s="1"/>
  <c r="Z26" i="1" l="1"/>
  <c r="Z50" i="1" s="1"/>
  <c r="Y26" i="1"/>
  <c r="Y50" i="1" s="1"/>
  <c r="X26" i="1"/>
  <c r="X50" i="1" s="1"/>
  <c r="W26" i="1"/>
  <c r="W50" i="1" s="1"/>
  <c r="V26" i="1"/>
  <c r="V50" i="1" s="1"/>
  <c r="U26" i="1"/>
  <c r="U50" i="1" s="1"/>
  <c r="T26" i="1"/>
  <c r="T50" i="1" s="1"/>
  <c r="S26" i="1"/>
  <c r="S50" i="1" s="1"/>
  <c r="R26" i="1"/>
  <c r="R50" i="1" s="1"/>
  <c r="Q26" i="1"/>
  <c r="Q50" i="1" s="1"/>
  <c r="V17" i="1"/>
  <c r="V41" i="1" s="1"/>
  <c r="V60" i="1" s="1"/>
  <c r="W17" i="1"/>
  <c r="W41" i="1" s="1"/>
  <c r="W60" i="1" s="1"/>
  <c r="X17" i="1"/>
  <c r="X41" i="1" s="1"/>
  <c r="X60" i="1" s="1"/>
  <c r="Y17" i="1"/>
  <c r="Y41" i="1" s="1"/>
  <c r="Y60" i="1" s="1"/>
  <c r="Z17" i="1"/>
  <c r="Z41" i="1" s="1"/>
  <c r="Z60" i="1" s="1"/>
  <c r="U27" i="1" l="1"/>
  <c r="U51" i="1" s="1"/>
  <c r="U52" i="1" s="1"/>
  <c r="U63" i="1" s="1"/>
  <c r="Y20" i="1"/>
  <c r="Y44" i="1" s="1"/>
  <c r="Y61" i="1" s="1"/>
  <c r="W27" i="1"/>
  <c r="W51" i="1" s="1"/>
  <c r="W52" i="1" s="1"/>
  <c r="W63" i="1" s="1"/>
  <c r="Y27" i="1"/>
  <c r="Y51" i="1" s="1"/>
  <c r="Y52" i="1" s="1"/>
  <c r="Y63" i="1" s="1"/>
  <c r="Q27" i="1"/>
  <c r="Q51" i="1" s="1"/>
  <c r="Q52" i="1" s="1"/>
  <c r="Q63" i="1" s="1"/>
  <c r="X23" i="1"/>
  <c r="X47" i="1" s="1"/>
  <c r="X62" i="1" s="1"/>
  <c r="T20" i="1"/>
  <c r="T44" i="1" s="1"/>
  <c r="T61" i="1" s="1"/>
  <c r="R23" i="1"/>
  <c r="R47" i="1" s="1"/>
  <c r="R62" i="1" s="1"/>
  <c r="Z23" i="1"/>
  <c r="Z47" i="1" s="1"/>
  <c r="Z62" i="1" s="1"/>
  <c r="X20" i="1"/>
  <c r="X44" i="1" s="1"/>
  <c r="X61" i="1" s="1"/>
  <c r="T23" i="1"/>
  <c r="T47" i="1" s="1"/>
  <c r="T62" i="1" s="1"/>
  <c r="S27" i="1"/>
  <c r="S51" i="1" s="1"/>
  <c r="S52" i="1" s="1"/>
  <c r="S63" i="1" s="1"/>
  <c r="V23" i="1"/>
  <c r="V47" i="1" s="1"/>
  <c r="V62" i="1" s="1"/>
  <c r="R20" i="1"/>
  <c r="R44" i="1" s="1"/>
  <c r="R61" i="1" s="1"/>
  <c r="V20" i="1"/>
  <c r="V44" i="1" s="1"/>
  <c r="V61" i="1" s="1"/>
  <c r="Z20" i="1"/>
  <c r="Z44" i="1" s="1"/>
  <c r="Z61" i="1" s="1"/>
  <c r="S20" i="1"/>
  <c r="S44" i="1" s="1"/>
  <c r="S61" i="1" s="1"/>
  <c r="W20" i="1"/>
  <c r="W44" i="1" s="1"/>
  <c r="W61" i="1" s="1"/>
  <c r="S23" i="1"/>
  <c r="S47" i="1" s="1"/>
  <c r="S62" i="1" s="1"/>
  <c r="W23" i="1"/>
  <c r="W47" i="1" s="1"/>
  <c r="W62" i="1" s="1"/>
  <c r="AC26" i="1"/>
  <c r="T27" i="1"/>
  <c r="T51" i="1" s="1"/>
  <c r="T52" i="1" s="1"/>
  <c r="T63" i="1" s="1"/>
  <c r="X27" i="1"/>
  <c r="X51" i="1" s="1"/>
  <c r="X52" i="1" s="1"/>
  <c r="X63" i="1" s="1"/>
  <c r="Q20" i="1"/>
  <c r="Q44" i="1" s="1"/>
  <c r="Q61" i="1" s="1"/>
  <c r="U20" i="1"/>
  <c r="U44" i="1" s="1"/>
  <c r="U61" i="1" s="1"/>
  <c r="Q23" i="1"/>
  <c r="Q47" i="1" s="1"/>
  <c r="Q62" i="1" s="1"/>
  <c r="U23" i="1"/>
  <c r="U47" i="1" s="1"/>
  <c r="U62" i="1" s="1"/>
  <c r="Y23" i="1"/>
  <c r="Y47" i="1" s="1"/>
  <c r="Y62" i="1" s="1"/>
  <c r="R27" i="1"/>
  <c r="R51" i="1" s="1"/>
  <c r="R52" i="1" s="1"/>
  <c r="R63" i="1" s="1"/>
  <c r="V27" i="1"/>
  <c r="V51" i="1" s="1"/>
  <c r="V52" i="1" s="1"/>
  <c r="V63" i="1" s="1"/>
  <c r="Z27" i="1"/>
  <c r="Z51" i="1" s="1"/>
  <c r="Z52" i="1" s="1"/>
  <c r="Z63" i="1" s="1"/>
  <c r="C28" i="1"/>
  <c r="C31" i="1" s="1"/>
  <c r="AB61" i="1" l="1"/>
  <c r="X55" i="1"/>
  <c r="X64" i="1" s="1"/>
  <c r="X65" i="1" s="1"/>
  <c r="S55" i="1"/>
  <c r="S64" i="1" s="1"/>
  <c r="U55" i="1"/>
  <c r="U64" i="1" s="1"/>
  <c r="T55" i="1"/>
  <c r="T64" i="1" s="1"/>
  <c r="Q55" i="1"/>
  <c r="Q64" i="1" s="1"/>
  <c r="V55" i="1"/>
  <c r="V64" i="1" s="1"/>
  <c r="V65" i="1" s="1"/>
  <c r="Z55" i="1"/>
  <c r="Z64" i="1" s="1"/>
  <c r="Z65" i="1" s="1"/>
  <c r="Y55" i="1"/>
  <c r="Y64" i="1" s="1"/>
  <c r="Y65" i="1" s="1"/>
  <c r="W55" i="1"/>
  <c r="W64" i="1" s="1"/>
  <c r="W65" i="1" s="1"/>
  <c r="R55" i="1"/>
  <c r="R64" i="1" s="1"/>
  <c r="AC62" i="1"/>
  <c r="AC61" i="1"/>
  <c r="C32" i="1"/>
  <c r="AC27" i="1"/>
  <c r="AC20" i="1"/>
  <c r="U17" i="1"/>
  <c r="U41" i="1" s="1"/>
  <c r="U60" i="1" s="1"/>
  <c r="T17" i="1"/>
  <c r="T41" i="1" s="1"/>
  <c r="T60" i="1" s="1"/>
  <c r="S17" i="1"/>
  <c r="S41" i="1" s="1"/>
  <c r="S60" i="1" s="1"/>
  <c r="R17" i="1"/>
  <c r="R41" i="1" s="1"/>
  <c r="R60" i="1" s="1"/>
  <c r="Q17" i="1"/>
  <c r="Q41" i="1" s="1"/>
  <c r="Q60" i="1" s="1"/>
  <c r="AB64" i="1" l="1"/>
  <c r="S65" i="1"/>
  <c r="Q65" i="1"/>
  <c r="T65" i="1"/>
  <c r="U65" i="1"/>
  <c r="R65" i="1"/>
  <c r="AB56" i="1"/>
  <c r="AC17" i="1"/>
  <c r="AC23" i="1"/>
  <c r="AB65" i="1" l="1"/>
  <c r="AC60" i="1"/>
  <c r="R28" i="1" l="1"/>
  <c r="R31" i="1" s="1"/>
  <c r="U28" i="1"/>
  <c r="U31" i="1" s="1"/>
  <c r="T28" i="1" l="1"/>
  <c r="T31" i="1" s="1"/>
  <c r="V28" i="1"/>
  <c r="V31" i="1" s="1"/>
  <c r="S28" i="1"/>
  <c r="S31" i="1" s="1"/>
  <c r="Y28" i="1"/>
  <c r="Y31" i="1" s="1"/>
  <c r="W28" i="1"/>
  <c r="W31" i="1" s="1"/>
  <c r="X28" i="1"/>
  <c r="X31" i="1" s="1"/>
  <c r="Z28" i="1"/>
  <c r="Z31" i="1" s="1"/>
  <c r="Q28" i="1" l="1"/>
  <c r="Q31" i="1" s="1"/>
  <c r="AC63" i="1" l="1"/>
  <c r="AC28" i="1" l="1"/>
  <c r="AB32" i="1"/>
  <c r="AC31" i="1" l="1"/>
  <c r="T68" i="1" l="1"/>
  <c r="R68" i="1"/>
  <c r="W68" i="1"/>
  <c r="S68" i="1"/>
  <c r="U68" i="1"/>
  <c r="V68" i="1"/>
  <c r="Q68" i="1"/>
  <c r="X68" i="1" l="1"/>
  <c r="Q69" i="1" l="1"/>
  <c r="R69" i="1" s="1"/>
  <c r="S69" i="1" s="1"/>
  <c r="T69" i="1" s="1"/>
  <c r="U69" i="1" s="1"/>
  <c r="V69" i="1" s="1"/>
  <c r="W69" i="1" s="1"/>
  <c r="Z68" i="1" l="1"/>
  <c r="Y68" i="1"/>
  <c r="AB68" i="1" s="1"/>
  <c r="AC64" i="1"/>
  <c r="AC32" i="1"/>
  <c r="X69" i="1" l="1"/>
  <c r="Y69" i="1" s="1"/>
  <c r="Z69" i="1" l="1"/>
  <c r="AA69" i="1" s="1"/>
  <c r="AC68" i="1" s="1"/>
</calcChain>
</file>

<file path=xl/sharedStrings.xml><?xml version="1.0" encoding="utf-8"?>
<sst xmlns="http://schemas.openxmlformats.org/spreadsheetml/2006/main" count="158" uniqueCount="79">
  <si>
    <t>Year 1</t>
  </si>
  <si>
    <t>Year 2</t>
  </si>
  <si>
    <t>Year 3</t>
  </si>
  <si>
    <t>Year 4</t>
  </si>
  <si>
    <t>Year 5</t>
  </si>
  <si>
    <t>Total</t>
  </si>
  <si>
    <t>NPV Results calculation</t>
  </si>
  <si>
    <t>Notes</t>
  </si>
  <si>
    <t>Apportionment</t>
  </si>
  <si>
    <t>Mid-year discount factor</t>
  </si>
  <si>
    <t>Cash flow Present Value (£K)</t>
  </si>
  <si>
    <t>Cumulative NPV (£K)</t>
  </si>
  <si>
    <t>Year 6</t>
  </si>
  <si>
    <t>Year 7</t>
  </si>
  <si>
    <t>Year 8</t>
  </si>
  <si>
    <t>Year 9</t>
  </si>
  <si>
    <t>Year 10</t>
  </si>
  <si>
    <t>Chamber Operational costs</t>
  </si>
  <si>
    <t>Cost of sales</t>
  </si>
  <si>
    <t>Management &amp; Marketing</t>
  </si>
  <si>
    <t>Total (£k)</t>
  </si>
  <si>
    <t>Annual rate (£)</t>
  </si>
  <si>
    <t>Modelled rate</t>
  </si>
  <si>
    <t>Chamber ops cost per day (£K)</t>
  </si>
  <si>
    <t xml:space="preserve">Sales </t>
  </si>
  <si>
    <t>Corporation Tax</t>
  </si>
  <si>
    <t>Check</t>
  </si>
  <si>
    <t>Project Impacts calculated by year</t>
  </si>
  <si>
    <t>Quantified Assumptions</t>
  </si>
  <si>
    <t>Operating profit on sales</t>
  </si>
  <si>
    <t>Base cost of sales (£k)</t>
  </si>
  <si>
    <t>Base sales forecast (£k)</t>
  </si>
  <si>
    <t>Base sales forecast</t>
  </si>
  <si>
    <t>Tax on profit</t>
  </si>
  <si>
    <t>Tax on  profit</t>
  </si>
  <si>
    <t>Project-specific Risk</t>
  </si>
  <si>
    <t>Tax on profits (£k)</t>
  </si>
  <si>
    <t>Inflation</t>
  </si>
  <si>
    <t>Project Impacts - With inflation</t>
  </si>
  <si>
    <t>Effect of inflation @ 3%</t>
  </si>
  <si>
    <t>Business reshaping</t>
  </si>
  <si>
    <t>Redundancies</t>
  </si>
  <si>
    <t>Business shaping Tax relief</t>
  </si>
  <si>
    <t>Potential sales per year</t>
  </si>
  <si>
    <t>Sales efficiency</t>
  </si>
  <si>
    <t>Business Case Duration (yrs)</t>
  </si>
  <si>
    <t>Business reshaping cost (£k)</t>
  </si>
  <si>
    <t>Business reshaping tax relief (£k)</t>
  </si>
  <si>
    <t>Other Business Case Assumptions</t>
  </si>
  <si>
    <t>None identified</t>
  </si>
  <si>
    <t>Current customer offer of £1m per annum for chamber hire is representative of market rate</t>
  </si>
  <si>
    <t>Business Case Impacts - Constant Cost</t>
  </si>
  <si>
    <t>Business Case Impacts calculated by year</t>
  </si>
  <si>
    <t>Discount rate</t>
  </si>
  <si>
    <t>Discount rate of 9% is lower than current WACC of 13%, but represents fair estimate of lower market risk for reshaped business</t>
  </si>
  <si>
    <t>Business reshaping cost</t>
  </si>
  <si>
    <t>NPV Results calculation (£k)</t>
  </si>
  <si>
    <t>Business reshaping tax relief</t>
  </si>
  <si>
    <t xml:space="preserve">Base cost of sales </t>
  </si>
  <si>
    <t>Tax on profits</t>
  </si>
  <si>
    <t>Net Cash flow (£k)</t>
  </si>
  <si>
    <t>a</t>
  </si>
  <si>
    <t>b</t>
  </si>
  <si>
    <t>c</t>
  </si>
  <si>
    <t>d</t>
  </si>
  <si>
    <t>e</t>
  </si>
  <si>
    <t>Net Cash flow =c+b-a-d-e</t>
  </si>
  <si>
    <t>Cash flow Present Value</t>
  </si>
  <si>
    <t>Cumulative NPV</t>
  </si>
  <si>
    <r>
      <t xml:space="preserve">1. For numerical cells, Black bold font represents the </t>
    </r>
    <r>
      <rPr>
        <b/>
        <sz val="11"/>
        <color theme="1"/>
        <rFont val="Calibri"/>
        <family val="2"/>
        <scheme val="minor"/>
      </rPr>
      <t>NPV model inputs</t>
    </r>
    <r>
      <rPr>
        <sz val="11"/>
        <color theme="1"/>
        <rFont val="Calibri"/>
        <family val="2"/>
        <scheme val="minor"/>
      </rPr>
      <t>. Non-bold font numerical cells are calculated.</t>
    </r>
  </si>
  <si>
    <t>3. Check cells are designed to identify errors and will be filled light red in the event of an error being detected</t>
  </si>
  <si>
    <t xml:space="preserve">4. The model's cost apportionment inputs are contained in the hidden colums D - O </t>
  </si>
  <si>
    <t>Redundancies will cause loss of skilled personel but will not impact on other ongoing projects</t>
  </si>
  <si>
    <t>Model 4.3</t>
  </si>
  <si>
    <t>Year 11</t>
  </si>
  <si>
    <t>Tax relief @20% on redundancy costs</t>
  </si>
  <si>
    <t>Space Industry Environment Test Chamber Hire Option</t>
  </si>
  <si>
    <r>
      <t xml:space="preserve">2. Purple bold font represents the </t>
    </r>
    <r>
      <rPr>
        <b/>
        <sz val="11"/>
        <color rgb="FF7030A0"/>
        <rFont val="Calibri"/>
        <family val="2"/>
        <scheme val="minor"/>
      </rPr>
      <t>NPV Model output</t>
    </r>
    <r>
      <rPr>
        <sz val="11"/>
        <color theme="1"/>
        <rFont val="Calibri"/>
        <family val="2"/>
        <scheme val="minor"/>
      </rPr>
      <t xml:space="preserve"> (at Cell AB68)</t>
    </r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</si>
  <si>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Gower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</si>
</sst>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_ ;\-#,##0\ "/>
    <numFmt numFmtId="167" formatCode="0.0%"/>
    <numFmt numFmtId="168" formatCode="0.0000"/>
    <numFmt numFmtId="169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4" fillId="0" borderId="0" xfId="1" applyNumberFormat="1" applyFont="1" applyBorder="1"/>
    <xf numFmtId="164" fontId="0" fillId="0" borderId="4" xfId="0" applyNumberFormat="1" applyBorder="1"/>
    <xf numFmtId="164" fontId="2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0" xfId="1" applyNumberFormat="1" applyFont="1" applyBorder="1"/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164" fontId="6" fillId="0" borderId="5" xfId="0" applyNumberFormat="1" applyFont="1" applyBorder="1"/>
    <xf numFmtId="0" fontId="3" fillId="0" borderId="1" xfId="0" applyFont="1" applyBorder="1"/>
    <xf numFmtId="165" fontId="0" fillId="0" borderId="0" xfId="0" applyNumberFormat="1" applyBorder="1"/>
    <xf numFmtId="0" fontId="3" fillId="0" borderId="5" xfId="0" applyFont="1" applyBorder="1" applyAlignment="1">
      <alignment horizontal="center"/>
    </xf>
    <xf numFmtId="164" fontId="3" fillId="0" borderId="5" xfId="1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3" fillId="0" borderId="0" xfId="0" applyFont="1"/>
    <xf numFmtId="164" fontId="1" fillId="0" borderId="5" xfId="1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1" fontId="0" fillId="0" borderId="0" xfId="0" applyNumberFormat="1" applyBorder="1"/>
    <xf numFmtId="0" fontId="0" fillId="0" borderId="4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4" fontId="1" fillId="0" borderId="0" xfId="1" applyNumberFormat="1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2" fontId="0" fillId="0" borderId="0" xfId="0" applyNumberFormat="1" applyBorder="1" applyAlignment="1">
      <alignment horizontal="center"/>
    </xf>
    <xf numFmtId="9" fontId="0" fillId="0" borderId="0" xfId="0" applyNumberFormat="1" applyBorder="1"/>
    <xf numFmtId="164" fontId="3" fillId="0" borderId="8" xfId="1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0" borderId="0" xfId="0" applyFont="1"/>
    <xf numFmtId="0" fontId="3" fillId="0" borderId="4" xfId="0" applyFont="1" applyFill="1" applyBorder="1" applyAlignment="1">
      <alignment horizontal="left"/>
    </xf>
    <xf numFmtId="167" fontId="3" fillId="0" borderId="0" xfId="0" applyNumberFormat="1" applyFont="1"/>
    <xf numFmtId="168" fontId="0" fillId="0" borderId="4" xfId="0" applyNumberFormat="1" applyBorder="1"/>
    <xf numFmtId="168" fontId="0" fillId="0" borderId="0" xfId="0" applyNumberFormat="1" applyBorder="1"/>
    <xf numFmtId="164" fontId="3" fillId="0" borderId="0" xfId="1" applyNumberFormat="1" applyFont="1"/>
    <xf numFmtId="0" fontId="0" fillId="0" borderId="6" xfId="0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1" fillId="0" borderId="8" xfId="1" applyNumberFormat="1" applyFont="1" applyBorder="1"/>
    <xf numFmtId="164" fontId="5" fillId="0" borderId="5" xfId="0" applyNumberFormat="1" applyFont="1" applyBorder="1"/>
    <xf numFmtId="0" fontId="0" fillId="0" borderId="4" xfId="0" applyBorder="1" applyAlignment="1">
      <alignment horizontal="center"/>
    </xf>
    <xf numFmtId="169" fontId="0" fillId="0" borderId="0" xfId="0" applyNumberFormat="1" applyBorder="1"/>
  </cellXfs>
  <cellStyles count="2">
    <cellStyle name="Comma" xfId="1" builtinId="3"/>
    <cellStyle name="Normal" xfId="0" builtinId="0"/>
  </cellStyles>
  <dxfs count="9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2</xdr:row>
          <xdr:rowOff>133350</xdr:rowOff>
        </xdr:to>
        <xdr:sp macro="" textlink="">
          <xdr:nvSpPr>
            <xdr:cNvPr id="4120" name="PAGEOPTIONS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438150</xdr:colOff>
          <xdr:row>2</xdr:row>
          <xdr:rowOff>133350</xdr:rowOff>
        </xdr:to>
        <xdr:sp macro="" textlink="">
          <xdr:nvSpPr>
            <xdr:cNvPr id="4121" name="SIMXXXCACHE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76"/>
  <sheetViews>
    <sheetView tabSelected="1" workbookViewId="0">
      <selection activeCell="R2" sqref="R2"/>
    </sheetView>
  </sheetViews>
  <sheetFormatPr defaultRowHeight="15" x14ac:dyDescent="0.25"/>
  <cols>
    <col min="1" max="1" width="27.85546875" customWidth="1"/>
    <col min="2" max="2" width="14.5703125" customWidth="1"/>
    <col min="3" max="3" width="10.140625" customWidth="1"/>
    <col min="4" max="4" width="2.7109375" hidden="1" customWidth="1"/>
    <col min="5" max="15" width="8" hidden="1" customWidth="1"/>
    <col min="16" max="16" width="2.5703125" customWidth="1"/>
    <col min="17" max="28" width="9.5703125" customWidth="1"/>
    <col min="29" max="29" width="6.7109375" customWidth="1"/>
    <col min="30" max="30" width="9.140625" customWidth="1"/>
  </cols>
  <sheetData>
    <row r="1" spans="1:29" ht="15.75" x14ac:dyDescent="0.25">
      <c r="A1" s="23" t="s">
        <v>73</v>
      </c>
      <c r="B1" t="s">
        <v>78</v>
      </c>
    </row>
    <row r="2" spans="1:29" ht="21.75" customHeight="1" x14ac:dyDescent="0.25">
      <c r="A2" s="63" t="s">
        <v>76</v>
      </c>
    </row>
    <row r="4" spans="1:29" x14ac:dyDescent="0.25">
      <c r="A4" s="40" t="s">
        <v>28</v>
      </c>
      <c r="B4" s="43" t="s">
        <v>22</v>
      </c>
      <c r="Q4" s="40" t="s">
        <v>48</v>
      </c>
    </row>
    <row r="5" spans="1:29" x14ac:dyDescent="0.25">
      <c r="A5" t="s">
        <v>45</v>
      </c>
      <c r="B5" s="40">
        <v>10</v>
      </c>
      <c r="Q5" t="s">
        <v>72</v>
      </c>
    </row>
    <row r="6" spans="1:29" x14ac:dyDescent="0.25">
      <c r="A6" t="s">
        <v>43</v>
      </c>
      <c r="B6" s="68">
        <v>1000</v>
      </c>
      <c r="Q6" t="s">
        <v>50</v>
      </c>
    </row>
    <row r="7" spans="1:29" x14ac:dyDescent="0.25">
      <c r="A7" t="s">
        <v>44</v>
      </c>
      <c r="B7" s="44">
        <v>0.9</v>
      </c>
      <c r="Q7" t="s">
        <v>54</v>
      </c>
    </row>
    <row r="8" spans="1:29" x14ac:dyDescent="0.25">
      <c r="A8" t="s">
        <v>23</v>
      </c>
      <c r="B8" s="40">
        <v>1.52</v>
      </c>
    </row>
    <row r="9" spans="1:29" x14ac:dyDescent="0.25">
      <c r="A9" t="s">
        <v>25</v>
      </c>
      <c r="B9" s="44">
        <v>0.2</v>
      </c>
      <c r="Q9" s="40" t="s">
        <v>35</v>
      </c>
    </row>
    <row r="10" spans="1:29" x14ac:dyDescent="0.25">
      <c r="A10" t="s">
        <v>53</v>
      </c>
      <c r="B10" s="65">
        <v>0.09</v>
      </c>
      <c r="Q10" t="s">
        <v>49</v>
      </c>
    </row>
    <row r="11" spans="1:29" x14ac:dyDescent="0.25">
      <c r="A11" t="s">
        <v>37</v>
      </c>
      <c r="B11" s="65">
        <v>0.03</v>
      </c>
    </row>
    <row r="13" spans="1:29" x14ac:dyDescent="0.25">
      <c r="A13" s="26" t="s">
        <v>51</v>
      </c>
      <c r="B13" s="33"/>
      <c r="C13" s="3"/>
      <c r="D13" s="5"/>
      <c r="E13" s="26" t="s">
        <v>8</v>
      </c>
      <c r="F13" s="2"/>
      <c r="G13" s="2"/>
      <c r="H13" s="2"/>
      <c r="I13" s="2"/>
      <c r="J13" s="2"/>
      <c r="K13" s="2"/>
      <c r="L13" s="2"/>
      <c r="M13" s="2"/>
      <c r="N13" s="3"/>
      <c r="O13" s="5"/>
      <c r="P13" s="5"/>
      <c r="Q13" s="26" t="s">
        <v>52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5"/>
    </row>
    <row r="14" spans="1:29" x14ac:dyDescent="0.25">
      <c r="A14" s="4"/>
      <c r="B14" s="5"/>
      <c r="C14" s="6"/>
      <c r="D14" s="14"/>
      <c r="E14" s="10" t="s">
        <v>0</v>
      </c>
      <c r="F14" s="1" t="s">
        <v>1</v>
      </c>
      <c r="G14" s="1" t="s">
        <v>2</v>
      </c>
      <c r="H14" s="1" t="s">
        <v>3</v>
      </c>
      <c r="I14" s="1" t="s">
        <v>4</v>
      </c>
      <c r="J14" s="1" t="s">
        <v>12</v>
      </c>
      <c r="K14" s="1" t="s">
        <v>13</v>
      </c>
      <c r="L14" s="1" t="s">
        <v>14</v>
      </c>
      <c r="M14" s="1" t="s">
        <v>15</v>
      </c>
      <c r="N14" s="11" t="s">
        <v>16</v>
      </c>
      <c r="O14" s="1" t="s">
        <v>26</v>
      </c>
      <c r="P14" s="5"/>
      <c r="Q14" s="10" t="s">
        <v>0</v>
      </c>
      <c r="R14" s="1" t="s">
        <v>1</v>
      </c>
      <c r="S14" s="1" t="s">
        <v>2</v>
      </c>
      <c r="T14" s="1" t="s">
        <v>3</v>
      </c>
      <c r="U14" s="1" t="s">
        <v>4</v>
      </c>
      <c r="V14" s="1" t="s">
        <v>12</v>
      </c>
      <c r="W14" s="1" t="s">
        <v>13</v>
      </c>
      <c r="X14" s="1" t="s">
        <v>14</v>
      </c>
      <c r="Y14" s="1" t="s">
        <v>15</v>
      </c>
      <c r="Z14" s="1" t="s">
        <v>16</v>
      </c>
      <c r="AA14" s="1" t="s">
        <v>74</v>
      </c>
      <c r="AB14" s="11" t="s">
        <v>5</v>
      </c>
      <c r="AC14" s="1" t="s">
        <v>26</v>
      </c>
    </row>
    <row r="15" spans="1:29" ht="6.75" customHeight="1" x14ac:dyDescent="0.25">
      <c r="A15" s="4"/>
      <c r="B15" s="5"/>
      <c r="C15" s="6"/>
      <c r="D15" s="5"/>
      <c r="E15" s="4"/>
      <c r="F15" s="5"/>
      <c r="G15" s="5"/>
      <c r="H15" s="5"/>
      <c r="I15" s="5"/>
      <c r="J15" s="5"/>
      <c r="K15" s="5"/>
      <c r="L15" s="5"/>
      <c r="M15" s="5"/>
      <c r="N15" s="6"/>
      <c r="O15" s="5"/>
      <c r="P15" s="5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5"/>
    </row>
    <row r="16" spans="1:29" ht="16.5" customHeight="1" x14ac:dyDescent="0.25">
      <c r="A16" s="32" t="s">
        <v>40</v>
      </c>
      <c r="B16" s="34"/>
      <c r="C16" s="28" t="s">
        <v>20</v>
      </c>
      <c r="D16" s="5"/>
      <c r="E16" s="4"/>
      <c r="F16" s="5"/>
      <c r="G16" s="5"/>
      <c r="H16" s="5"/>
      <c r="I16" s="5"/>
      <c r="J16" s="5"/>
      <c r="K16" s="5"/>
      <c r="L16" s="5"/>
      <c r="M16" s="5"/>
      <c r="N16" s="6"/>
      <c r="O16" s="5"/>
      <c r="P16" s="5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5"/>
    </row>
    <row r="17" spans="1:29" x14ac:dyDescent="0.25">
      <c r="A17" s="4" t="s">
        <v>41</v>
      </c>
      <c r="B17" s="5"/>
      <c r="C17" s="29">
        <v>150</v>
      </c>
      <c r="D17" s="15"/>
      <c r="E17" s="30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59">
        <v>0</v>
      </c>
      <c r="O17" s="53">
        <f>SUM(E17:N17)</f>
        <v>1</v>
      </c>
      <c r="P17" s="5"/>
      <c r="Q17" s="16">
        <f t="shared" ref="Q17:Z17" si="0">$C17*E17</f>
        <v>150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  <c r="V17" s="12">
        <f t="shared" si="0"/>
        <v>0</v>
      </c>
      <c r="W17" s="12">
        <f t="shared" si="0"/>
        <v>0</v>
      </c>
      <c r="X17" s="12">
        <f t="shared" si="0"/>
        <v>0</v>
      </c>
      <c r="Y17" s="12">
        <f t="shared" si="0"/>
        <v>0</v>
      </c>
      <c r="Z17" s="12">
        <f t="shared" si="0"/>
        <v>0</v>
      </c>
      <c r="AA17" s="12">
        <v>0</v>
      </c>
      <c r="AB17" s="13">
        <f>SUM(Q17:AA17)</f>
        <v>150</v>
      </c>
      <c r="AC17" s="49">
        <f>AB17-C17</f>
        <v>0</v>
      </c>
    </row>
    <row r="18" spans="1:29" x14ac:dyDescent="0.25">
      <c r="A18" s="39"/>
      <c r="B18" s="37"/>
      <c r="C18" s="41"/>
      <c r="D18" s="15"/>
      <c r="E18" s="30"/>
      <c r="F18" s="31"/>
      <c r="G18" s="31"/>
      <c r="H18" s="31"/>
      <c r="I18" s="31"/>
      <c r="J18" s="31"/>
      <c r="K18" s="31"/>
      <c r="L18" s="31"/>
      <c r="M18" s="31"/>
      <c r="N18" s="59"/>
      <c r="O18" s="53"/>
      <c r="P18" s="5"/>
      <c r="Q18" s="1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49"/>
    </row>
    <row r="19" spans="1:29" x14ac:dyDescent="0.25">
      <c r="A19" s="64" t="s">
        <v>42</v>
      </c>
      <c r="B19" s="51"/>
      <c r="C19" s="28"/>
      <c r="D19" s="15"/>
      <c r="E19" s="30"/>
      <c r="F19" s="31"/>
      <c r="G19" s="31"/>
      <c r="H19" s="31"/>
      <c r="I19" s="31"/>
      <c r="J19" s="31"/>
      <c r="K19" s="31"/>
      <c r="L19" s="31"/>
      <c r="M19" s="31"/>
      <c r="N19" s="59"/>
      <c r="O19" s="53"/>
      <c r="P19" s="5"/>
      <c r="Q19" s="1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49"/>
    </row>
    <row r="20" spans="1:29" x14ac:dyDescent="0.25">
      <c r="A20" s="4" t="s">
        <v>75</v>
      </c>
      <c r="B20" s="54"/>
      <c r="C20" s="41">
        <f>C17*B9</f>
        <v>30</v>
      </c>
      <c r="D20" s="15"/>
      <c r="E20" s="30">
        <v>0</v>
      </c>
      <c r="F20" s="31">
        <v>1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59">
        <v>0</v>
      </c>
      <c r="O20" s="53">
        <f t="shared" ref="O20" si="1">SUM(E20:N20)</f>
        <v>1</v>
      </c>
      <c r="P20" s="5"/>
      <c r="Q20" s="16">
        <f t="shared" ref="Q20:Z20" si="2">$C20*E20</f>
        <v>0</v>
      </c>
      <c r="R20" s="12">
        <f t="shared" si="2"/>
        <v>30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0</v>
      </c>
      <c r="Y20" s="12">
        <f t="shared" si="2"/>
        <v>0</v>
      </c>
      <c r="Z20" s="12">
        <f t="shared" si="2"/>
        <v>0</v>
      </c>
      <c r="AA20" s="12">
        <v>0</v>
      </c>
      <c r="AB20" s="13">
        <f>SUM(Q20:AA20)</f>
        <v>30</v>
      </c>
      <c r="AC20" s="49">
        <f>AB20-C20</f>
        <v>0</v>
      </c>
    </row>
    <row r="21" spans="1:29" x14ac:dyDescent="0.25">
      <c r="A21" s="4"/>
      <c r="B21" s="54"/>
      <c r="C21" s="41"/>
      <c r="D21" s="15"/>
      <c r="E21" s="30"/>
      <c r="F21" s="31"/>
      <c r="G21" s="31"/>
      <c r="H21" s="31"/>
      <c r="I21" s="31"/>
      <c r="J21" s="31"/>
      <c r="K21" s="31"/>
      <c r="L21" s="31"/>
      <c r="M21" s="31"/>
      <c r="N21" s="59"/>
      <c r="O21" s="53"/>
      <c r="P21" s="5"/>
      <c r="Q21" s="1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49"/>
    </row>
    <row r="22" spans="1:29" x14ac:dyDescent="0.25">
      <c r="A22" s="32" t="s">
        <v>24</v>
      </c>
      <c r="B22" s="52" t="s">
        <v>21</v>
      </c>
      <c r="C22" s="28" t="s">
        <v>20</v>
      </c>
      <c r="D22" s="15"/>
      <c r="E22" s="30"/>
      <c r="F22" s="31"/>
      <c r="G22" s="31"/>
      <c r="H22" s="31"/>
      <c r="I22" s="31"/>
      <c r="J22" s="31"/>
      <c r="K22" s="31"/>
      <c r="L22" s="31"/>
      <c r="M22" s="31"/>
      <c r="N22" s="59"/>
      <c r="O22" s="53"/>
      <c r="P22" s="5"/>
      <c r="Q22" s="1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49"/>
    </row>
    <row r="23" spans="1:29" x14ac:dyDescent="0.25">
      <c r="A23" s="4" t="s">
        <v>32</v>
      </c>
      <c r="B23" s="50">
        <f>B6*B7</f>
        <v>900</v>
      </c>
      <c r="C23" s="41">
        <f>B23*B$5</f>
        <v>9000</v>
      </c>
      <c r="D23" s="15"/>
      <c r="E23" s="30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59">
        <v>1</v>
      </c>
      <c r="O23" s="53">
        <f>SUM(E23:N23)</f>
        <v>10</v>
      </c>
      <c r="P23" s="5"/>
      <c r="Q23" s="16">
        <f t="shared" ref="Q23:Z23" si="3">$B23*E23</f>
        <v>900</v>
      </c>
      <c r="R23" s="12">
        <f t="shared" si="3"/>
        <v>900</v>
      </c>
      <c r="S23" s="12">
        <f t="shared" si="3"/>
        <v>900</v>
      </c>
      <c r="T23" s="12">
        <f t="shared" si="3"/>
        <v>900</v>
      </c>
      <c r="U23" s="12">
        <f t="shared" si="3"/>
        <v>900</v>
      </c>
      <c r="V23" s="12">
        <f t="shared" si="3"/>
        <v>900</v>
      </c>
      <c r="W23" s="12">
        <f t="shared" si="3"/>
        <v>900</v>
      </c>
      <c r="X23" s="12">
        <f t="shared" si="3"/>
        <v>900</v>
      </c>
      <c r="Y23" s="12">
        <f t="shared" si="3"/>
        <v>900</v>
      </c>
      <c r="Z23" s="12">
        <f t="shared" si="3"/>
        <v>900</v>
      </c>
      <c r="AA23" s="12">
        <v>0</v>
      </c>
      <c r="AB23" s="13">
        <f>SUM(Q23:AA23)</f>
        <v>9000</v>
      </c>
      <c r="AC23" s="49">
        <f>AB23-C23</f>
        <v>0</v>
      </c>
    </row>
    <row r="24" spans="1:29" x14ac:dyDescent="0.25">
      <c r="A24" s="4"/>
      <c r="B24" s="5"/>
      <c r="C24" s="29"/>
      <c r="D24" s="15"/>
      <c r="E24" s="30"/>
      <c r="F24" s="31"/>
      <c r="G24" s="31"/>
      <c r="H24" s="31"/>
      <c r="I24" s="31"/>
      <c r="J24" s="31"/>
      <c r="K24" s="31"/>
      <c r="L24" s="31"/>
      <c r="M24" s="31"/>
      <c r="N24" s="59"/>
      <c r="O24" s="53"/>
      <c r="P24" s="5"/>
      <c r="Q24" s="1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49"/>
    </row>
    <row r="25" spans="1:29" x14ac:dyDescent="0.25">
      <c r="A25" s="32" t="s">
        <v>18</v>
      </c>
      <c r="B25" s="52" t="s">
        <v>21</v>
      </c>
      <c r="C25" s="28" t="s">
        <v>20</v>
      </c>
      <c r="D25" s="15"/>
      <c r="E25" s="4"/>
      <c r="F25" s="5"/>
      <c r="G25" s="5"/>
      <c r="H25" s="5"/>
      <c r="I25" s="5"/>
      <c r="J25" s="31"/>
      <c r="K25" s="31"/>
      <c r="L25" s="31"/>
      <c r="M25" s="31"/>
      <c r="N25" s="59"/>
      <c r="O25" s="53"/>
      <c r="P25" s="5"/>
      <c r="Q25" s="1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49"/>
    </row>
    <row r="26" spans="1:29" x14ac:dyDescent="0.25">
      <c r="A26" s="4" t="s">
        <v>19</v>
      </c>
      <c r="B26" s="34">
        <v>50</v>
      </c>
      <c r="C26" s="41">
        <f>B26*B$5</f>
        <v>500</v>
      </c>
      <c r="D26" s="15"/>
      <c r="E26" s="30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59">
        <v>1</v>
      </c>
      <c r="O26" s="53">
        <f t="shared" ref="O26" si="4">SUM(E26:N26)</f>
        <v>10</v>
      </c>
      <c r="P26" s="5"/>
      <c r="Q26" s="16">
        <f t="shared" ref="Q26:Z27" si="5">$B26*E26</f>
        <v>50</v>
      </c>
      <c r="R26" s="12">
        <f t="shared" si="5"/>
        <v>50</v>
      </c>
      <c r="S26" s="12">
        <f t="shared" si="5"/>
        <v>50</v>
      </c>
      <c r="T26" s="12">
        <f t="shared" si="5"/>
        <v>50</v>
      </c>
      <c r="U26" s="12">
        <f t="shared" si="5"/>
        <v>50</v>
      </c>
      <c r="V26" s="12">
        <f t="shared" si="5"/>
        <v>50</v>
      </c>
      <c r="W26" s="12">
        <f t="shared" si="5"/>
        <v>50</v>
      </c>
      <c r="X26" s="12">
        <f t="shared" si="5"/>
        <v>50</v>
      </c>
      <c r="Y26" s="12">
        <f t="shared" si="5"/>
        <v>50</v>
      </c>
      <c r="Z26" s="12">
        <f t="shared" si="5"/>
        <v>50</v>
      </c>
      <c r="AA26" s="12">
        <v>0</v>
      </c>
      <c r="AB26" s="13">
        <f>SUM(Q26:AA26)</f>
        <v>500</v>
      </c>
      <c r="AC26" s="49">
        <f>AB26-C26</f>
        <v>0</v>
      </c>
    </row>
    <row r="27" spans="1:29" x14ac:dyDescent="0.25">
      <c r="A27" s="4" t="s">
        <v>17</v>
      </c>
      <c r="B27" s="45">
        <f>B8*365.25</f>
        <v>555.17999999999995</v>
      </c>
      <c r="C27" s="41">
        <f>B27*B$5</f>
        <v>5551.7999999999993</v>
      </c>
      <c r="D27" s="15"/>
      <c r="E27" s="30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59">
        <v>1</v>
      </c>
      <c r="O27" s="53">
        <f>SUM(E27:N27)</f>
        <v>10</v>
      </c>
      <c r="P27" s="5"/>
      <c r="Q27" s="16">
        <f t="shared" si="5"/>
        <v>555.17999999999995</v>
      </c>
      <c r="R27" s="12">
        <f t="shared" si="5"/>
        <v>555.17999999999995</v>
      </c>
      <c r="S27" s="12">
        <f t="shared" si="5"/>
        <v>555.17999999999995</v>
      </c>
      <c r="T27" s="12">
        <f t="shared" si="5"/>
        <v>555.17999999999995</v>
      </c>
      <c r="U27" s="12">
        <f t="shared" si="5"/>
        <v>555.17999999999995</v>
      </c>
      <c r="V27" s="12">
        <f t="shared" si="5"/>
        <v>555.17999999999995</v>
      </c>
      <c r="W27" s="12">
        <f t="shared" si="5"/>
        <v>555.17999999999995</v>
      </c>
      <c r="X27" s="12">
        <f t="shared" si="5"/>
        <v>555.17999999999995</v>
      </c>
      <c r="Y27" s="12">
        <f t="shared" si="5"/>
        <v>555.17999999999995</v>
      </c>
      <c r="Z27" s="12">
        <f t="shared" si="5"/>
        <v>555.17999999999995</v>
      </c>
      <c r="AA27" s="12">
        <v>0</v>
      </c>
      <c r="AB27" s="13">
        <f>SUM(Q27:AA27)</f>
        <v>5551.8</v>
      </c>
      <c r="AC27" s="49">
        <f>AB27-C27</f>
        <v>0</v>
      </c>
    </row>
    <row r="28" spans="1:29" x14ac:dyDescent="0.25">
      <c r="A28" s="38" t="s">
        <v>5</v>
      </c>
      <c r="B28" s="50"/>
      <c r="C28" s="41">
        <f>SUM(C26:C27)</f>
        <v>6051.7999999999993</v>
      </c>
      <c r="D28" s="15"/>
      <c r="E28" s="30"/>
      <c r="F28" s="31"/>
      <c r="G28" s="31"/>
      <c r="H28" s="31"/>
      <c r="I28" s="31"/>
      <c r="J28" s="31"/>
      <c r="K28" s="31"/>
      <c r="L28" s="31"/>
      <c r="M28" s="31"/>
      <c r="N28" s="59"/>
      <c r="O28" s="53"/>
      <c r="P28" s="5"/>
      <c r="Q28" s="16">
        <f t="shared" ref="Q28:AA28" si="6">SUM(Q26:Q27)</f>
        <v>605.17999999999995</v>
      </c>
      <c r="R28" s="12">
        <f t="shared" si="6"/>
        <v>605.17999999999995</v>
      </c>
      <c r="S28" s="12">
        <f t="shared" si="6"/>
        <v>605.17999999999995</v>
      </c>
      <c r="T28" s="12">
        <f t="shared" si="6"/>
        <v>605.17999999999995</v>
      </c>
      <c r="U28" s="12">
        <f t="shared" si="6"/>
        <v>605.17999999999995</v>
      </c>
      <c r="V28" s="12">
        <f t="shared" si="6"/>
        <v>605.17999999999995</v>
      </c>
      <c r="W28" s="12">
        <f t="shared" si="6"/>
        <v>605.17999999999995</v>
      </c>
      <c r="X28" s="12">
        <f t="shared" si="6"/>
        <v>605.17999999999995</v>
      </c>
      <c r="Y28" s="12">
        <f t="shared" si="6"/>
        <v>605.17999999999995</v>
      </c>
      <c r="Z28" s="12">
        <f t="shared" si="6"/>
        <v>605.17999999999995</v>
      </c>
      <c r="AA28" s="12">
        <f t="shared" si="6"/>
        <v>0</v>
      </c>
      <c r="AB28" s="13">
        <f>SUM(Q28:AA28)</f>
        <v>6051.8</v>
      </c>
      <c r="AC28" s="49">
        <f>AB28-C28</f>
        <v>0</v>
      </c>
    </row>
    <row r="29" spans="1:29" x14ac:dyDescent="0.25">
      <c r="A29" s="4"/>
      <c r="B29" s="42"/>
      <c r="C29" s="29"/>
      <c r="D29" s="15"/>
      <c r="E29" s="30"/>
      <c r="F29" s="31"/>
      <c r="G29" s="31"/>
      <c r="H29" s="31"/>
      <c r="I29" s="31"/>
      <c r="J29" s="31"/>
      <c r="K29" s="31"/>
      <c r="L29" s="31"/>
      <c r="M29" s="31"/>
      <c r="N29" s="59"/>
      <c r="O29" s="53"/>
      <c r="P29" s="5"/>
      <c r="Q29" s="1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2"/>
    </row>
    <row r="30" spans="1:29" x14ac:dyDescent="0.25">
      <c r="A30" s="32" t="s">
        <v>33</v>
      </c>
      <c r="B30" s="42"/>
      <c r="C30" s="28" t="s">
        <v>20</v>
      </c>
      <c r="D30" s="15"/>
      <c r="E30" s="30"/>
      <c r="F30" s="31"/>
      <c r="G30" s="31"/>
      <c r="H30" s="31"/>
      <c r="I30" s="31"/>
      <c r="J30" s="31"/>
      <c r="K30" s="31"/>
      <c r="L30" s="31"/>
      <c r="M30" s="31"/>
      <c r="N30" s="59"/>
      <c r="O30" s="53"/>
      <c r="P30" s="5"/>
      <c r="Q30" s="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2"/>
    </row>
    <row r="31" spans="1:29" x14ac:dyDescent="0.25">
      <c r="A31" s="46" t="s">
        <v>29</v>
      </c>
      <c r="B31" s="47"/>
      <c r="C31" s="41">
        <f>C23-C28</f>
        <v>2948.2000000000007</v>
      </c>
      <c r="D31" s="15"/>
      <c r="E31" s="30"/>
      <c r="F31" s="31"/>
      <c r="G31" s="31"/>
      <c r="H31" s="31"/>
      <c r="I31" s="31"/>
      <c r="J31" s="31"/>
      <c r="K31" s="31"/>
      <c r="L31" s="31"/>
      <c r="M31" s="31"/>
      <c r="N31" s="59"/>
      <c r="O31" s="53"/>
      <c r="P31" s="5"/>
      <c r="Q31" s="16">
        <f>Q23-Q28</f>
        <v>294.82000000000005</v>
      </c>
      <c r="R31" s="12">
        <f t="shared" ref="R31:Z31" si="7">R23-R28</f>
        <v>294.82000000000005</v>
      </c>
      <c r="S31" s="12">
        <f t="shared" si="7"/>
        <v>294.82000000000005</v>
      </c>
      <c r="T31" s="12">
        <f t="shared" si="7"/>
        <v>294.82000000000005</v>
      </c>
      <c r="U31" s="12">
        <f t="shared" si="7"/>
        <v>294.82000000000005</v>
      </c>
      <c r="V31" s="12">
        <f t="shared" si="7"/>
        <v>294.82000000000005</v>
      </c>
      <c r="W31" s="12">
        <f t="shared" si="7"/>
        <v>294.82000000000005</v>
      </c>
      <c r="X31" s="12">
        <f t="shared" si="7"/>
        <v>294.82000000000005</v>
      </c>
      <c r="Y31" s="12">
        <f t="shared" si="7"/>
        <v>294.82000000000005</v>
      </c>
      <c r="Z31" s="12">
        <f t="shared" si="7"/>
        <v>294.82000000000005</v>
      </c>
      <c r="AA31" s="12">
        <v>0</v>
      </c>
      <c r="AB31" s="13">
        <f>SUM(Q31:AA31)</f>
        <v>2948.2000000000012</v>
      </c>
      <c r="AC31" s="49">
        <f>AB31-C31</f>
        <v>0</v>
      </c>
    </row>
    <row r="32" spans="1:29" x14ac:dyDescent="0.25">
      <c r="A32" s="38" t="s">
        <v>34</v>
      </c>
      <c r="B32" s="48"/>
      <c r="C32" s="41">
        <f>C31*B9</f>
        <v>589.64000000000021</v>
      </c>
      <c r="D32" s="15"/>
      <c r="E32" s="30"/>
      <c r="F32" s="31"/>
      <c r="G32" s="31"/>
      <c r="H32" s="31"/>
      <c r="I32" s="31"/>
      <c r="J32" s="31"/>
      <c r="K32" s="31"/>
      <c r="L32" s="31"/>
      <c r="M32" s="31"/>
      <c r="N32" s="59"/>
      <c r="O32" s="53"/>
      <c r="P32" s="5"/>
      <c r="Q32" s="16">
        <f>Q31*$B9/2</f>
        <v>29.482000000000006</v>
      </c>
      <c r="R32" s="12">
        <f>$B9*((Q31/2)+(R31/2))</f>
        <v>58.964000000000013</v>
      </c>
      <c r="S32" s="12">
        <f t="shared" ref="S32:AA32" si="8">$B9*((R31/2)+(S31/2))</f>
        <v>58.964000000000013</v>
      </c>
      <c r="T32" s="12">
        <f t="shared" si="8"/>
        <v>58.964000000000013</v>
      </c>
      <c r="U32" s="12">
        <f t="shared" si="8"/>
        <v>58.964000000000013</v>
      </c>
      <c r="V32" s="12">
        <f t="shared" si="8"/>
        <v>58.964000000000013</v>
      </c>
      <c r="W32" s="12">
        <f t="shared" si="8"/>
        <v>58.964000000000013</v>
      </c>
      <c r="X32" s="12">
        <f t="shared" si="8"/>
        <v>58.964000000000013</v>
      </c>
      <c r="Y32" s="12">
        <f t="shared" si="8"/>
        <v>58.964000000000013</v>
      </c>
      <c r="Z32" s="12">
        <f t="shared" si="8"/>
        <v>58.964000000000013</v>
      </c>
      <c r="AA32" s="12">
        <f t="shared" si="8"/>
        <v>29.482000000000006</v>
      </c>
      <c r="AB32" s="13">
        <f t="shared" ref="AB32" si="9">AB31*$B9</f>
        <v>589.64000000000021</v>
      </c>
      <c r="AC32" s="49">
        <f>AB32-C32</f>
        <v>0</v>
      </c>
    </row>
    <row r="33" spans="1:29" x14ac:dyDescent="0.25">
      <c r="A33" s="7"/>
      <c r="B33" s="8"/>
      <c r="C33" s="55"/>
      <c r="D33" s="15"/>
      <c r="E33" s="60"/>
      <c r="F33" s="61"/>
      <c r="G33" s="61"/>
      <c r="H33" s="61"/>
      <c r="I33" s="61"/>
      <c r="J33" s="61"/>
      <c r="K33" s="61"/>
      <c r="L33" s="61"/>
      <c r="M33" s="61"/>
      <c r="N33" s="62"/>
      <c r="O33" s="53"/>
      <c r="P33" s="5"/>
      <c r="Q33" s="56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12"/>
    </row>
    <row r="34" spans="1:29" x14ac:dyDescent="0.25">
      <c r="A34" s="5"/>
      <c r="B34" s="5"/>
      <c r="C34" s="52"/>
      <c r="D34" s="1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53"/>
      <c r="P34" s="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5">
      <c r="A35" s="26" t="s">
        <v>38</v>
      </c>
      <c r="B35" s="33"/>
      <c r="C35" s="3"/>
      <c r="D35" s="5"/>
      <c r="E35" s="26" t="s">
        <v>8</v>
      </c>
      <c r="F35" s="2"/>
      <c r="G35" s="2"/>
      <c r="H35" s="2"/>
      <c r="I35" s="2"/>
      <c r="J35" s="2"/>
      <c r="K35" s="2"/>
      <c r="L35" s="2"/>
      <c r="M35" s="2"/>
      <c r="N35" s="3"/>
      <c r="O35" s="5"/>
      <c r="P35" s="5"/>
      <c r="Q35" s="26" t="s">
        <v>27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3"/>
      <c r="AC35" s="5"/>
    </row>
    <row r="36" spans="1:29" x14ac:dyDescent="0.25">
      <c r="A36" s="4"/>
      <c r="B36" s="5"/>
      <c r="C36" s="6"/>
      <c r="D36" s="14"/>
      <c r="E36" s="10" t="s">
        <v>0</v>
      </c>
      <c r="F36" s="1" t="s">
        <v>1</v>
      </c>
      <c r="G36" s="1" t="s">
        <v>2</v>
      </c>
      <c r="H36" s="1" t="s">
        <v>3</v>
      </c>
      <c r="I36" s="1" t="s">
        <v>4</v>
      </c>
      <c r="J36" s="1" t="s">
        <v>12</v>
      </c>
      <c r="K36" s="1" t="s">
        <v>13</v>
      </c>
      <c r="L36" s="1" t="s">
        <v>14</v>
      </c>
      <c r="M36" s="1" t="s">
        <v>15</v>
      </c>
      <c r="N36" s="11" t="s">
        <v>16</v>
      </c>
      <c r="O36" s="1" t="s">
        <v>26</v>
      </c>
      <c r="P36" s="5"/>
      <c r="Q36" s="10" t="s">
        <v>0</v>
      </c>
      <c r="R36" s="1" t="s">
        <v>1</v>
      </c>
      <c r="S36" s="1" t="s">
        <v>2</v>
      </c>
      <c r="T36" s="1" t="s">
        <v>3</v>
      </c>
      <c r="U36" s="1" t="s">
        <v>4</v>
      </c>
      <c r="V36" s="1" t="s">
        <v>12</v>
      </c>
      <c r="W36" s="1" t="s">
        <v>13</v>
      </c>
      <c r="X36" s="1" t="s">
        <v>14</v>
      </c>
      <c r="Y36" s="1" t="s">
        <v>15</v>
      </c>
      <c r="Z36" s="1" t="s">
        <v>16</v>
      </c>
      <c r="AA36" s="1" t="s">
        <v>74</v>
      </c>
      <c r="AB36" s="11" t="s">
        <v>5</v>
      </c>
      <c r="AC36" s="1"/>
    </row>
    <row r="37" spans="1:29" ht="6.75" customHeight="1" x14ac:dyDescent="0.25">
      <c r="A37" s="4"/>
      <c r="B37" s="5"/>
      <c r="C37" s="6"/>
      <c r="D37" s="5"/>
      <c r="E37" s="4"/>
      <c r="F37" s="5"/>
      <c r="G37" s="5"/>
      <c r="H37" s="5"/>
      <c r="I37" s="5"/>
      <c r="J37" s="5"/>
      <c r="K37" s="5"/>
      <c r="L37" s="5"/>
      <c r="M37" s="5"/>
      <c r="N37" s="6"/>
      <c r="O37" s="5"/>
      <c r="P37" s="5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6"/>
      <c r="AC37" s="5"/>
    </row>
    <row r="38" spans="1:29" ht="15.75" customHeight="1" x14ac:dyDescent="0.25">
      <c r="A38" s="4" t="s">
        <v>39</v>
      </c>
      <c r="B38" s="5"/>
      <c r="C38" s="6"/>
      <c r="D38" s="5"/>
      <c r="E38" s="4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66">
        <f>1*SQRT(1+B11)</f>
        <v>1.014889156509222</v>
      </c>
      <c r="R38" s="67">
        <f t="shared" ref="R38:AA38" si="10">Q38*(1+$B11)</f>
        <v>1.0453358312044987</v>
      </c>
      <c r="S38" s="67">
        <f t="shared" si="10"/>
        <v>1.0766959061406336</v>
      </c>
      <c r="T38" s="67">
        <f t="shared" si="10"/>
        <v>1.1089967833248526</v>
      </c>
      <c r="U38" s="67">
        <f t="shared" si="10"/>
        <v>1.1422666868245983</v>
      </c>
      <c r="V38" s="67">
        <f t="shared" si="10"/>
        <v>1.1765346874293363</v>
      </c>
      <c r="W38" s="67">
        <f t="shared" si="10"/>
        <v>1.2118307280522165</v>
      </c>
      <c r="X38" s="67">
        <f t="shared" si="10"/>
        <v>1.2481856498937831</v>
      </c>
      <c r="Y38" s="67">
        <f t="shared" si="10"/>
        <v>1.2856312193905965</v>
      </c>
      <c r="Z38" s="67">
        <f t="shared" si="10"/>
        <v>1.3242001559723144</v>
      </c>
      <c r="AA38" s="67">
        <f t="shared" si="10"/>
        <v>1.3639261606514839</v>
      </c>
      <c r="AB38" s="6"/>
      <c r="AC38" s="5"/>
    </row>
    <row r="39" spans="1:29" ht="6.75" customHeight="1" x14ac:dyDescent="0.25">
      <c r="A39" s="4"/>
      <c r="B39" s="5"/>
      <c r="C39" s="6"/>
      <c r="D39" s="5"/>
      <c r="E39" s="4"/>
      <c r="F39" s="5"/>
      <c r="G39" s="5"/>
      <c r="H39" s="5"/>
      <c r="I39" s="5"/>
      <c r="J39" s="5"/>
      <c r="K39" s="5"/>
      <c r="L39" s="5"/>
      <c r="M39" s="5"/>
      <c r="N39" s="6"/>
      <c r="O39" s="5"/>
      <c r="P39" s="5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6"/>
      <c r="AC39" s="5"/>
    </row>
    <row r="40" spans="1:29" ht="16.5" customHeight="1" x14ac:dyDescent="0.25">
      <c r="A40" s="32" t="s">
        <v>40</v>
      </c>
      <c r="B40" s="34"/>
      <c r="C40" s="28"/>
      <c r="D40" s="5"/>
      <c r="E40" s="4"/>
      <c r="F40" s="5"/>
      <c r="G40" s="5"/>
      <c r="H40" s="5"/>
      <c r="I40" s="5"/>
      <c r="J40" s="5"/>
      <c r="K40" s="5"/>
      <c r="L40" s="5"/>
      <c r="M40" s="5"/>
      <c r="N40" s="6"/>
      <c r="O40" s="5"/>
      <c r="P40" s="5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  <c r="AC40" s="5"/>
    </row>
    <row r="41" spans="1:29" x14ac:dyDescent="0.25">
      <c r="A41" s="4" t="s">
        <v>41</v>
      </c>
      <c r="B41" s="5"/>
      <c r="C41" s="29"/>
      <c r="D41" s="15"/>
      <c r="E41" s="30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59">
        <v>0</v>
      </c>
      <c r="O41" s="53">
        <f>SUM(E41:N41)</f>
        <v>1</v>
      </c>
      <c r="P41" s="5"/>
      <c r="Q41" s="16">
        <f>Q17*Q$38</f>
        <v>152.23337347638329</v>
      </c>
      <c r="R41" s="12">
        <f t="shared" ref="R41:Z41" si="11">R17*R$38</f>
        <v>0</v>
      </c>
      <c r="S41" s="12">
        <f t="shared" si="11"/>
        <v>0</v>
      </c>
      <c r="T41" s="12">
        <f t="shared" si="11"/>
        <v>0</v>
      </c>
      <c r="U41" s="12">
        <f t="shared" si="11"/>
        <v>0</v>
      </c>
      <c r="V41" s="12">
        <f t="shared" si="11"/>
        <v>0</v>
      </c>
      <c r="W41" s="12">
        <f t="shared" si="11"/>
        <v>0</v>
      </c>
      <c r="X41" s="12">
        <f t="shared" si="11"/>
        <v>0</v>
      </c>
      <c r="Y41" s="12">
        <f t="shared" si="11"/>
        <v>0</v>
      </c>
      <c r="Z41" s="12">
        <f t="shared" si="11"/>
        <v>0</v>
      </c>
      <c r="AA41" s="12">
        <f t="shared" ref="AA41" si="12">AA17*AA$38</f>
        <v>0</v>
      </c>
      <c r="AB41" s="13">
        <f>SUM(Q41:AA41)</f>
        <v>152.23337347638329</v>
      </c>
      <c r="AC41" s="49"/>
    </row>
    <row r="42" spans="1:29" x14ac:dyDescent="0.25">
      <c r="A42" s="39"/>
      <c r="B42" s="37"/>
      <c r="C42" s="41"/>
      <c r="D42" s="15"/>
      <c r="E42" s="30"/>
      <c r="F42" s="31"/>
      <c r="G42" s="31"/>
      <c r="H42" s="31"/>
      <c r="I42" s="31"/>
      <c r="J42" s="31"/>
      <c r="K42" s="31"/>
      <c r="L42" s="31"/>
      <c r="M42" s="31"/>
      <c r="N42" s="59"/>
      <c r="O42" s="53"/>
      <c r="P42" s="5"/>
      <c r="Q42" s="16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49"/>
    </row>
    <row r="43" spans="1:29" x14ac:dyDescent="0.25">
      <c r="A43" s="64" t="s">
        <v>42</v>
      </c>
      <c r="B43" s="51"/>
      <c r="C43" s="28"/>
      <c r="D43" s="15"/>
      <c r="E43" s="30"/>
      <c r="F43" s="31"/>
      <c r="G43" s="31"/>
      <c r="H43" s="31"/>
      <c r="I43" s="31"/>
      <c r="J43" s="31"/>
      <c r="K43" s="31"/>
      <c r="L43" s="31"/>
      <c r="M43" s="31"/>
      <c r="N43" s="59"/>
      <c r="O43" s="53"/>
      <c r="P43" s="5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49"/>
    </row>
    <row r="44" spans="1:29" x14ac:dyDescent="0.25">
      <c r="A44" s="4" t="s">
        <v>75</v>
      </c>
      <c r="B44" s="54"/>
      <c r="C44" s="41"/>
      <c r="D44" s="15"/>
      <c r="E44" s="30">
        <v>0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59">
        <v>0</v>
      </c>
      <c r="O44" s="53">
        <f t="shared" ref="O44" si="13">SUM(E44:N44)</f>
        <v>1</v>
      </c>
      <c r="P44" s="5"/>
      <c r="Q44" s="16">
        <f t="shared" ref="Q44:Z44" si="14">Q20*Q$38</f>
        <v>0</v>
      </c>
      <c r="R44" s="12">
        <f t="shared" si="14"/>
        <v>31.360074936134961</v>
      </c>
      <c r="S44" s="12">
        <f t="shared" si="14"/>
        <v>0</v>
      </c>
      <c r="T44" s="12">
        <f t="shared" si="14"/>
        <v>0</v>
      </c>
      <c r="U44" s="12">
        <f t="shared" si="14"/>
        <v>0</v>
      </c>
      <c r="V44" s="12">
        <f t="shared" si="14"/>
        <v>0</v>
      </c>
      <c r="W44" s="12">
        <f t="shared" si="14"/>
        <v>0</v>
      </c>
      <c r="X44" s="12">
        <f t="shared" si="14"/>
        <v>0</v>
      </c>
      <c r="Y44" s="12">
        <f t="shared" si="14"/>
        <v>0</v>
      </c>
      <c r="Z44" s="12">
        <f t="shared" si="14"/>
        <v>0</v>
      </c>
      <c r="AA44" s="12">
        <f t="shared" ref="AA44" si="15">AA20*AA$38</f>
        <v>0</v>
      </c>
      <c r="AB44" s="13">
        <f>SUM(Q44:AA44)</f>
        <v>31.360074936134961</v>
      </c>
      <c r="AC44" s="49"/>
    </row>
    <row r="45" spans="1:29" x14ac:dyDescent="0.25">
      <c r="A45" s="4"/>
      <c r="B45" s="54"/>
      <c r="C45" s="41"/>
      <c r="D45" s="15"/>
      <c r="E45" s="30"/>
      <c r="F45" s="31"/>
      <c r="G45" s="31"/>
      <c r="H45" s="31"/>
      <c r="I45" s="31"/>
      <c r="J45" s="31"/>
      <c r="K45" s="31"/>
      <c r="L45" s="31"/>
      <c r="M45" s="31"/>
      <c r="N45" s="59"/>
      <c r="O45" s="53"/>
      <c r="P45" s="5"/>
      <c r="Q45" s="16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49"/>
    </row>
    <row r="46" spans="1:29" x14ac:dyDescent="0.25">
      <c r="A46" s="32" t="s">
        <v>24</v>
      </c>
      <c r="B46" s="52"/>
      <c r="C46" s="28"/>
      <c r="D46" s="15"/>
      <c r="E46" s="30"/>
      <c r="F46" s="31"/>
      <c r="G46" s="31"/>
      <c r="H46" s="31"/>
      <c r="I46" s="31"/>
      <c r="J46" s="31"/>
      <c r="K46" s="31"/>
      <c r="L46" s="31"/>
      <c r="M46" s="31"/>
      <c r="N46" s="59"/>
      <c r="O46" s="53"/>
      <c r="P46" s="5"/>
      <c r="Q46" s="1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49"/>
    </row>
    <row r="47" spans="1:29" x14ac:dyDescent="0.25">
      <c r="A47" s="4" t="s">
        <v>32</v>
      </c>
      <c r="B47" s="50"/>
      <c r="C47" s="41"/>
      <c r="D47" s="15"/>
      <c r="E47" s="30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59">
        <v>1</v>
      </c>
      <c r="O47" s="53">
        <f>SUM(E47:N47)</f>
        <v>10</v>
      </c>
      <c r="P47" s="5"/>
      <c r="Q47" s="16">
        <f t="shared" ref="Q47:Z47" si="16">Q23*Q$38</f>
        <v>913.40024085829975</v>
      </c>
      <c r="R47" s="12">
        <f t="shared" si="16"/>
        <v>940.80224808404887</v>
      </c>
      <c r="S47" s="12">
        <f t="shared" si="16"/>
        <v>969.02631552657022</v>
      </c>
      <c r="T47" s="12">
        <f t="shared" si="16"/>
        <v>998.09710499236735</v>
      </c>
      <c r="U47" s="12">
        <f t="shared" si="16"/>
        <v>1028.0400181421385</v>
      </c>
      <c r="V47" s="12">
        <f t="shared" si="16"/>
        <v>1058.8812186864027</v>
      </c>
      <c r="W47" s="12">
        <f t="shared" si="16"/>
        <v>1090.6476552469949</v>
      </c>
      <c r="X47" s="12">
        <f t="shared" si="16"/>
        <v>1123.3670849044047</v>
      </c>
      <c r="Y47" s="12">
        <f t="shared" si="16"/>
        <v>1157.0680974515369</v>
      </c>
      <c r="Z47" s="12">
        <f t="shared" si="16"/>
        <v>1191.780140375083</v>
      </c>
      <c r="AA47" s="12">
        <f t="shared" ref="AA47" si="17">AA23*AA$38</f>
        <v>0</v>
      </c>
      <c r="AB47" s="13">
        <f>SUM(Q47:AA47)</f>
        <v>10471.110124267847</v>
      </c>
      <c r="AC47" s="49"/>
    </row>
    <row r="48" spans="1:29" x14ac:dyDescent="0.25">
      <c r="A48" s="4"/>
      <c r="B48" s="5"/>
      <c r="C48" s="29"/>
      <c r="D48" s="15"/>
      <c r="E48" s="30"/>
      <c r="F48" s="31"/>
      <c r="G48" s="31"/>
      <c r="H48" s="31"/>
      <c r="I48" s="31"/>
      <c r="J48" s="31"/>
      <c r="K48" s="31"/>
      <c r="L48" s="31"/>
      <c r="M48" s="31"/>
      <c r="N48" s="59"/>
      <c r="O48" s="53"/>
      <c r="P48" s="5"/>
      <c r="Q48" s="1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49"/>
    </row>
    <row r="49" spans="1:29" x14ac:dyDescent="0.25">
      <c r="A49" s="32" t="s">
        <v>18</v>
      </c>
      <c r="B49" s="52"/>
      <c r="C49" s="28"/>
      <c r="D49" s="15"/>
      <c r="E49" s="4"/>
      <c r="F49" s="5"/>
      <c r="G49" s="5"/>
      <c r="H49" s="5"/>
      <c r="I49" s="5"/>
      <c r="J49" s="31"/>
      <c r="K49" s="31"/>
      <c r="L49" s="31"/>
      <c r="M49" s="31"/>
      <c r="N49" s="59"/>
      <c r="O49" s="53"/>
      <c r="P49" s="5"/>
      <c r="Q49" s="1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  <c r="AC49" s="49"/>
    </row>
    <row r="50" spans="1:29" x14ac:dyDescent="0.25">
      <c r="A50" s="4" t="s">
        <v>19</v>
      </c>
      <c r="B50" s="34"/>
      <c r="C50" s="41"/>
      <c r="D50" s="15"/>
      <c r="E50" s="30">
        <v>1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59">
        <v>1</v>
      </c>
      <c r="O50" s="53">
        <f t="shared" ref="O50" si="18">SUM(E50:N50)</f>
        <v>10</v>
      </c>
      <c r="P50" s="5"/>
      <c r="Q50" s="16">
        <f t="shared" ref="Q50:Z50" si="19">Q26*Q$38</f>
        <v>50.744457825461097</v>
      </c>
      <c r="R50" s="12">
        <f t="shared" si="19"/>
        <v>52.266791560224931</v>
      </c>
      <c r="S50" s="12">
        <f t="shared" si="19"/>
        <v>53.834795307031683</v>
      </c>
      <c r="T50" s="12">
        <f t="shared" si="19"/>
        <v>55.449839166242633</v>
      </c>
      <c r="U50" s="12">
        <f t="shared" si="19"/>
        <v>57.113334341229915</v>
      </c>
      <c r="V50" s="12">
        <f t="shared" si="19"/>
        <v>58.826734371466813</v>
      </c>
      <c r="W50" s="12">
        <f t="shared" si="19"/>
        <v>60.591536402610821</v>
      </c>
      <c r="X50" s="12">
        <f t="shared" si="19"/>
        <v>62.409282494689158</v>
      </c>
      <c r="Y50" s="12">
        <f t="shared" si="19"/>
        <v>64.281560969529821</v>
      </c>
      <c r="Z50" s="12">
        <f t="shared" si="19"/>
        <v>66.21000779861572</v>
      </c>
      <c r="AA50" s="12">
        <f t="shared" ref="AA50" si="20">AA26*AA$38</f>
        <v>0</v>
      </c>
      <c r="AB50" s="13">
        <f t="shared" ref="AB50:AB51" si="21">SUM(Q50:AA50)</f>
        <v>581.72834023710254</v>
      </c>
      <c r="AC50" s="49"/>
    </row>
    <row r="51" spans="1:29" x14ac:dyDescent="0.25">
      <c r="A51" s="4" t="s">
        <v>17</v>
      </c>
      <c r="B51" s="45"/>
      <c r="C51" s="41"/>
      <c r="D51" s="15"/>
      <c r="E51" s="30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59">
        <v>1</v>
      </c>
      <c r="O51" s="53">
        <f>SUM(E51:N51)</f>
        <v>10</v>
      </c>
      <c r="P51" s="5"/>
      <c r="Q51" s="16">
        <f t="shared" ref="Q51:Z51" si="22">Q27*Q$38</f>
        <v>563.44616191078978</v>
      </c>
      <c r="R51" s="12">
        <f t="shared" si="22"/>
        <v>580.34954676811356</v>
      </c>
      <c r="S51" s="12">
        <f t="shared" si="22"/>
        <v>597.76003317115692</v>
      </c>
      <c r="T51" s="12">
        <f t="shared" si="22"/>
        <v>615.69283416629162</v>
      </c>
      <c r="U51" s="12">
        <f t="shared" si="22"/>
        <v>634.16361919128042</v>
      </c>
      <c r="V51" s="12">
        <f t="shared" si="22"/>
        <v>653.18852776701885</v>
      </c>
      <c r="W51" s="12">
        <f t="shared" si="22"/>
        <v>672.78418360002945</v>
      </c>
      <c r="X51" s="12">
        <f t="shared" si="22"/>
        <v>692.96770910803048</v>
      </c>
      <c r="Y51" s="12">
        <f t="shared" si="22"/>
        <v>713.75674038127136</v>
      </c>
      <c r="Z51" s="12">
        <f t="shared" si="22"/>
        <v>735.16944259270952</v>
      </c>
      <c r="AA51" s="12">
        <f t="shared" ref="AA51" si="23">AA27*AA$38</f>
        <v>0</v>
      </c>
      <c r="AB51" s="13">
        <f t="shared" si="21"/>
        <v>6459.2787986566918</v>
      </c>
      <c r="AC51" s="49"/>
    </row>
    <row r="52" spans="1:29" x14ac:dyDescent="0.25">
      <c r="A52" s="38" t="s">
        <v>5</v>
      </c>
      <c r="B52" s="50"/>
      <c r="C52" s="41"/>
      <c r="D52" s="15"/>
      <c r="E52" s="30"/>
      <c r="F52" s="31"/>
      <c r="G52" s="31"/>
      <c r="H52" s="31"/>
      <c r="I52" s="31"/>
      <c r="J52" s="31"/>
      <c r="K52" s="31"/>
      <c r="L52" s="31"/>
      <c r="M52" s="31"/>
      <c r="N52" s="59"/>
      <c r="O52" s="53"/>
      <c r="P52" s="5"/>
      <c r="Q52" s="16">
        <f t="shared" ref="Q52:Z52" si="24">SUM(Q50:Q51)</f>
        <v>614.19061973625094</v>
      </c>
      <c r="R52" s="12">
        <f t="shared" si="24"/>
        <v>632.61633832833854</v>
      </c>
      <c r="S52" s="12">
        <f t="shared" si="24"/>
        <v>651.59482847818856</v>
      </c>
      <c r="T52" s="12">
        <f t="shared" si="24"/>
        <v>671.14267333253429</v>
      </c>
      <c r="U52" s="12">
        <f t="shared" si="24"/>
        <v>691.27695353251033</v>
      </c>
      <c r="V52" s="12">
        <f t="shared" si="24"/>
        <v>712.0152621384857</v>
      </c>
      <c r="W52" s="12">
        <f t="shared" si="24"/>
        <v>733.37572000264026</v>
      </c>
      <c r="X52" s="12">
        <f t="shared" si="24"/>
        <v>755.37699160271961</v>
      </c>
      <c r="Y52" s="12">
        <f t="shared" si="24"/>
        <v>778.03830135080113</v>
      </c>
      <c r="Z52" s="12">
        <f t="shared" si="24"/>
        <v>801.37945039132524</v>
      </c>
      <c r="AA52" s="12">
        <f t="shared" ref="AA52" si="25">SUM(AA50:AA51)</f>
        <v>0</v>
      </c>
      <c r="AB52" s="13">
        <f>SUM(Q52:AA52)</f>
        <v>7041.007138893794</v>
      </c>
      <c r="AC52" s="49"/>
    </row>
    <row r="53" spans="1:29" x14ac:dyDescent="0.25">
      <c r="A53" s="4"/>
      <c r="B53" s="42"/>
      <c r="C53" s="29"/>
      <c r="D53" s="15"/>
      <c r="E53" s="30"/>
      <c r="F53" s="31"/>
      <c r="G53" s="31"/>
      <c r="H53" s="31"/>
      <c r="I53" s="31"/>
      <c r="J53" s="31"/>
      <c r="K53" s="31"/>
      <c r="L53" s="31"/>
      <c r="M53" s="31"/>
      <c r="N53" s="59"/>
      <c r="O53" s="53"/>
      <c r="P53" s="5"/>
      <c r="Q53" s="16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  <c r="AC53" s="12"/>
    </row>
    <row r="54" spans="1:29" x14ac:dyDescent="0.25">
      <c r="A54" s="32" t="s">
        <v>33</v>
      </c>
      <c r="B54" s="42"/>
      <c r="C54" s="28"/>
      <c r="D54" s="15"/>
      <c r="E54" s="30"/>
      <c r="F54" s="31"/>
      <c r="G54" s="31"/>
      <c r="H54" s="31"/>
      <c r="I54" s="31"/>
      <c r="J54" s="31"/>
      <c r="K54" s="31"/>
      <c r="L54" s="31"/>
      <c r="M54" s="31"/>
      <c r="N54" s="59"/>
      <c r="O54" s="53"/>
      <c r="P54" s="5"/>
      <c r="Q54" s="16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  <c r="AC54" s="12"/>
    </row>
    <row r="55" spans="1:29" x14ac:dyDescent="0.25">
      <c r="A55" s="46" t="s">
        <v>29</v>
      </c>
      <c r="B55" s="47"/>
      <c r="C55" s="41"/>
      <c r="D55" s="15"/>
      <c r="E55" s="30"/>
      <c r="F55" s="31"/>
      <c r="G55" s="31"/>
      <c r="H55" s="31"/>
      <c r="I55" s="31"/>
      <c r="J55" s="31"/>
      <c r="K55" s="31"/>
      <c r="L55" s="31"/>
      <c r="M55" s="31"/>
      <c r="N55" s="59"/>
      <c r="O55" s="53"/>
      <c r="P55" s="5"/>
      <c r="Q55" s="16">
        <f>Q47-Q52</f>
        <v>299.20962112204882</v>
      </c>
      <c r="R55" s="12">
        <f t="shared" ref="R55:Z55" si="26">R47-R52</f>
        <v>308.18590975571033</v>
      </c>
      <c r="S55" s="12">
        <f t="shared" si="26"/>
        <v>317.43148704838165</v>
      </c>
      <c r="T55" s="12">
        <f t="shared" si="26"/>
        <v>326.95443165983306</v>
      </c>
      <c r="U55" s="12">
        <f t="shared" si="26"/>
        <v>336.76306460962815</v>
      </c>
      <c r="V55" s="12">
        <f t="shared" si="26"/>
        <v>346.86595654791699</v>
      </c>
      <c r="W55" s="12">
        <f t="shared" si="26"/>
        <v>357.27193524435461</v>
      </c>
      <c r="X55" s="12">
        <f t="shared" si="26"/>
        <v>367.99009330168508</v>
      </c>
      <c r="Y55" s="12">
        <f t="shared" si="26"/>
        <v>379.02979610073578</v>
      </c>
      <c r="Z55" s="12">
        <f t="shared" si="26"/>
        <v>390.40068998375773</v>
      </c>
      <c r="AA55" s="12">
        <f t="shared" ref="AA55" si="27">AA47-AA52</f>
        <v>0</v>
      </c>
      <c r="AB55" s="13">
        <f>SUM(Q55:AA55)</f>
        <v>3430.1029853740524</v>
      </c>
      <c r="AC55" s="49"/>
    </row>
    <row r="56" spans="1:29" x14ac:dyDescent="0.25">
      <c r="A56" s="69" t="s">
        <v>34</v>
      </c>
      <c r="B56" s="70"/>
      <c r="C56" s="71"/>
      <c r="D56" s="15"/>
      <c r="E56" s="30"/>
      <c r="F56" s="31"/>
      <c r="G56" s="31"/>
      <c r="H56" s="31"/>
      <c r="I56" s="31"/>
      <c r="J56" s="31"/>
      <c r="K56" s="31"/>
      <c r="L56" s="31"/>
      <c r="M56" s="31"/>
      <c r="N56" s="59"/>
      <c r="O56" s="53"/>
      <c r="P56" s="5"/>
      <c r="Q56" s="56">
        <f>Q55*$B9/2</f>
        <v>29.920962112204883</v>
      </c>
      <c r="R56" s="57">
        <f>$B9*((Q55/2)+(R55/2))</f>
        <v>60.739553087775917</v>
      </c>
      <c r="S56" s="57">
        <f t="shared" ref="S56:AA56" si="28">$B9*((R55/2)+(S55/2))</f>
        <v>62.561739680409204</v>
      </c>
      <c r="T56" s="57">
        <f t="shared" si="28"/>
        <v>64.438591870821469</v>
      </c>
      <c r="U56" s="57">
        <f t="shared" si="28"/>
        <v>66.371749626946126</v>
      </c>
      <c r="V56" s="57">
        <f t="shared" si="28"/>
        <v>68.362902115754522</v>
      </c>
      <c r="W56" s="57">
        <f t="shared" si="28"/>
        <v>70.413789179227166</v>
      </c>
      <c r="X56" s="57">
        <f t="shared" si="28"/>
        <v>72.526202854603966</v>
      </c>
      <c r="Y56" s="57">
        <f t="shared" si="28"/>
        <v>74.701988940242089</v>
      </c>
      <c r="Z56" s="57">
        <f t="shared" si="28"/>
        <v>76.943048608449359</v>
      </c>
      <c r="AA56" s="57">
        <f t="shared" si="28"/>
        <v>39.040068998375773</v>
      </c>
      <c r="AB56" s="58">
        <f t="shared" ref="AB56" si="29">AB55*$B9</f>
        <v>686.02059707481055</v>
      </c>
      <c r="AC56" s="49"/>
    </row>
    <row r="57" spans="1:29" x14ac:dyDescent="0.25">
      <c r="A57" s="5"/>
      <c r="B57" s="5"/>
      <c r="C57" s="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9" x14ac:dyDescent="0.25">
      <c r="A58" s="26" t="s">
        <v>6</v>
      </c>
      <c r="B58" s="33"/>
      <c r="C58" s="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"/>
      <c r="Q58" s="18" t="s">
        <v>0</v>
      </c>
      <c r="R58" s="18" t="s">
        <v>1</v>
      </c>
      <c r="S58" s="18" t="s">
        <v>2</v>
      </c>
      <c r="T58" s="18" t="s">
        <v>3</v>
      </c>
      <c r="U58" s="18" t="s">
        <v>4</v>
      </c>
      <c r="V58" s="18" t="s">
        <v>12</v>
      </c>
      <c r="W58" s="18" t="s">
        <v>13</v>
      </c>
      <c r="X58" s="18" t="s">
        <v>14</v>
      </c>
      <c r="Y58" s="18" t="s">
        <v>15</v>
      </c>
      <c r="Z58" s="18" t="s">
        <v>16</v>
      </c>
      <c r="AA58" s="18"/>
      <c r="AB58" s="19" t="s">
        <v>5</v>
      </c>
      <c r="AC58" s="1" t="s">
        <v>26</v>
      </c>
    </row>
    <row r="59" spans="1:29" ht="6" customHeight="1" x14ac:dyDescent="0.25">
      <c r="A59" s="4"/>
      <c r="B59" s="5"/>
      <c r="C59" s="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/>
      <c r="AC59" s="5"/>
    </row>
    <row r="60" spans="1:29" x14ac:dyDescent="0.25">
      <c r="A60" s="21" t="s">
        <v>46</v>
      </c>
      <c r="B60" s="3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2">
        <f>Q41</f>
        <v>152.23337347638329</v>
      </c>
      <c r="R60" s="12">
        <f t="shared" ref="R60:Z60" si="30">R41</f>
        <v>0</v>
      </c>
      <c r="S60" s="12">
        <f t="shared" si="30"/>
        <v>0</v>
      </c>
      <c r="T60" s="12">
        <f t="shared" si="30"/>
        <v>0</v>
      </c>
      <c r="U60" s="12">
        <f t="shared" si="30"/>
        <v>0</v>
      </c>
      <c r="V60" s="12">
        <f t="shared" si="30"/>
        <v>0</v>
      </c>
      <c r="W60" s="12">
        <f t="shared" si="30"/>
        <v>0</v>
      </c>
      <c r="X60" s="12">
        <f t="shared" si="30"/>
        <v>0</v>
      </c>
      <c r="Y60" s="12">
        <f t="shared" si="30"/>
        <v>0</v>
      </c>
      <c r="Z60" s="12">
        <f t="shared" si="30"/>
        <v>0</v>
      </c>
      <c r="AA60" s="12">
        <f t="shared" ref="AA60" si="31">AA41</f>
        <v>0</v>
      </c>
      <c r="AB60" s="13">
        <f t="shared" ref="AB60:AB63" si="32">SUM(Q60:AA60)</f>
        <v>152.23337347638329</v>
      </c>
      <c r="AC60" s="49">
        <f>AB60-AB41</f>
        <v>0</v>
      </c>
    </row>
    <row r="61" spans="1:29" x14ac:dyDescent="0.25">
      <c r="A61" s="21" t="s">
        <v>47</v>
      </c>
      <c r="B61" s="3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2">
        <f>Q44</f>
        <v>0</v>
      </c>
      <c r="R61" s="12">
        <f t="shared" ref="R61:Z61" si="33">R44</f>
        <v>31.360074936134961</v>
      </c>
      <c r="S61" s="12">
        <f t="shared" si="33"/>
        <v>0</v>
      </c>
      <c r="T61" s="12">
        <f t="shared" si="33"/>
        <v>0</v>
      </c>
      <c r="U61" s="12">
        <f t="shared" si="33"/>
        <v>0</v>
      </c>
      <c r="V61" s="12">
        <f t="shared" si="33"/>
        <v>0</v>
      </c>
      <c r="W61" s="12">
        <f t="shared" si="33"/>
        <v>0</v>
      </c>
      <c r="X61" s="12">
        <f t="shared" si="33"/>
        <v>0</v>
      </c>
      <c r="Y61" s="12">
        <f t="shared" si="33"/>
        <v>0</v>
      </c>
      <c r="Z61" s="12">
        <f t="shared" si="33"/>
        <v>0</v>
      </c>
      <c r="AA61" s="12">
        <f t="shared" ref="AA61" si="34">AA44</f>
        <v>0</v>
      </c>
      <c r="AB61" s="13">
        <f t="shared" si="32"/>
        <v>31.360074936134961</v>
      </c>
      <c r="AC61" s="49">
        <f>AB61-AB44</f>
        <v>0</v>
      </c>
    </row>
    <row r="62" spans="1:29" x14ac:dyDescent="0.25">
      <c r="A62" s="22" t="s">
        <v>31</v>
      </c>
      <c r="B62" s="3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2">
        <f>Q47</f>
        <v>913.40024085829975</v>
      </c>
      <c r="R62" s="12">
        <f t="shared" ref="R62:Z62" si="35">R47</f>
        <v>940.80224808404887</v>
      </c>
      <c r="S62" s="12">
        <f t="shared" si="35"/>
        <v>969.02631552657022</v>
      </c>
      <c r="T62" s="12">
        <f t="shared" si="35"/>
        <v>998.09710499236735</v>
      </c>
      <c r="U62" s="12">
        <f t="shared" si="35"/>
        <v>1028.0400181421385</v>
      </c>
      <c r="V62" s="12">
        <f t="shared" si="35"/>
        <v>1058.8812186864027</v>
      </c>
      <c r="W62" s="12">
        <f t="shared" si="35"/>
        <v>1090.6476552469949</v>
      </c>
      <c r="X62" s="12">
        <f t="shared" si="35"/>
        <v>1123.3670849044047</v>
      </c>
      <c r="Y62" s="12">
        <f t="shared" si="35"/>
        <v>1157.0680974515369</v>
      </c>
      <c r="Z62" s="12">
        <f t="shared" si="35"/>
        <v>1191.780140375083</v>
      </c>
      <c r="AA62" s="12">
        <f t="shared" ref="AA62" si="36">AA47</f>
        <v>0</v>
      </c>
      <c r="AB62" s="13">
        <f t="shared" si="32"/>
        <v>10471.110124267847</v>
      </c>
      <c r="AC62" s="49">
        <f>AB62-AB47</f>
        <v>0</v>
      </c>
    </row>
    <row r="63" spans="1:29" x14ac:dyDescent="0.25">
      <c r="A63" s="21" t="s">
        <v>30</v>
      </c>
      <c r="B63" s="3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2">
        <f>Q52</f>
        <v>614.19061973625094</v>
      </c>
      <c r="R63" s="12">
        <f t="shared" ref="R63:Z63" si="37">R52</f>
        <v>632.61633832833854</v>
      </c>
      <c r="S63" s="12">
        <f t="shared" si="37"/>
        <v>651.59482847818856</v>
      </c>
      <c r="T63" s="12">
        <f t="shared" si="37"/>
        <v>671.14267333253429</v>
      </c>
      <c r="U63" s="12">
        <f t="shared" si="37"/>
        <v>691.27695353251033</v>
      </c>
      <c r="V63" s="12">
        <f t="shared" si="37"/>
        <v>712.0152621384857</v>
      </c>
      <c r="W63" s="12">
        <f t="shared" si="37"/>
        <v>733.37572000264026</v>
      </c>
      <c r="X63" s="12">
        <f t="shared" si="37"/>
        <v>755.37699160271961</v>
      </c>
      <c r="Y63" s="12">
        <f t="shared" si="37"/>
        <v>778.03830135080113</v>
      </c>
      <c r="Z63" s="12">
        <f t="shared" si="37"/>
        <v>801.37945039132524</v>
      </c>
      <c r="AA63" s="12">
        <f t="shared" ref="AA63" si="38">AA52</f>
        <v>0</v>
      </c>
      <c r="AB63" s="13">
        <f t="shared" si="32"/>
        <v>7041.007138893794</v>
      </c>
      <c r="AC63" s="49">
        <f>AB63-AB52</f>
        <v>0</v>
      </c>
    </row>
    <row r="64" spans="1:29" x14ac:dyDescent="0.25">
      <c r="A64" s="21" t="s">
        <v>36</v>
      </c>
      <c r="B64" s="3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2">
        <f>Q56</f>
        <v>29.920962112204883</v>
      </c>
      <c r="R64" s="12">
        <f t="shared" ref="R64:Z64" si="39">R56</f>
        <v>60.739553087775917</v>
      </c>
      <c r="S64" s="12">
        <f t="shared" si="39"/>
        <v>62.561739680409204</v>
      </c>
      <c r="T64" s="12">
        <f t="shared" si="39"/>
        <v>64.438591870821469</v>
      </c>
      <c r="U64" s="12">
        <f t="shared" si="39"/>
        <v>66.371749626946126</v>
      </c>
      <c r="V64" s="12">
        <f t="shared" si="39"/>
        <v>68.362902115754522</v>
      </c>
      <c r="W64" s="12">
        <f t="shared" si="39"/>
        <v>70.413789179227166</v>
      </c>
      <c r="X64" s="12">
        <f t="shared" si="39"/>
        <v>72.526202854603966</v>
      </c>
      <c r="Y64" s="12">
        <f t="shared" si="39"/>
        <v>74.701988940242089</v>
      </c>
      <c r="Z64" s="12">
        <f t="shared" si="39"/>
        <v>76.943048608449359</v>
      </c>
      <c r="AA64" s="12">
        <f t="shared" ref="AA64" si="40">AA56</f>
        <v>39.040068998375773</v>
      </c>
      <c r="AB64" s="13">
        <f>SUM(Q64:AA64)</f>
        <v>686.02059707481044</v>
      </c>
      <c r="AC64" s="49">
        <f>AB64-AB56</f>
        <v>0</v>
      </c>
    </row>
    <row r="65" spans="1:29" x14ac:dyDescent="0.25">
      <c r="A65" s="22" t="s">
        <v>60</v>
      </c>
      <c r="B65" s="3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2">
        <f>Q62+Q61-Q60-Q63-Q64</f>
        <v>117.0552855334607</v>
      </c>
      <c r="R65" s="12">
        <f t="shared" ref="R65:Z65" si="41">R62+R61-R60-R63-R64</f>
        <v>278.80643160406942</v>
      </c>
      <c r="S65" s="12">
        <f t="shared" si="41"/>
        <v>254.86974736797245</v>
      </c>
      <c r="T65" s="12">
        <f t="shared" si="41"/>
        <v>262.51583978901158</v>
      </c>
      <c r="U65" s="12">
        <f t="shared" si="41"/>
        <v>270.39131498268205</v>
      </c>
      <c r="V65" s="12">
        <f t="shared" si="41"/>
        <v>278.50305443216246</v>
      </c>
      <c r="W65" s="12">
        <f t="shared" si="41"/>
        <v>286.85814606512747</v>
      </c>
      <c r="X65" s="12">
        <f t="shared" si="41"/>
        <v>295.4638904470811</v>
      </c>
      <c r="Y65" s="12">
        <f t="shared" si="41"/>
        <v>304.32780716049371</v>
      </c>
      <c r="Z65" s="12">
        <f t="shared" si="41"/>
        <v>313.45764137530836</v>
      </c>
      <c r="AA65" s="12">
        <f t="shared" ref="AA65" si="42">AA62+AA61-AA60-AA63-AA64</f>
        <v>-39.040068998375773</v>
      </c>
      <c r="AB65" s="13">
        <f t="shared" ref="AB65" si="43">SUM(Q65:AA65)</f>
        <v>2623.2090897589937</v>
      </c>
    </row>
    <row r="66" spans="1:29" ht="8.25" customHeight="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/>
    </row>
    <row r="67" spans="1:29" x14ac:dyDescent="0.25">
      <c r="A67" s="21" t="s">
        <v>9</v>
      </c>
      <c r="B67" s="3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7">
        <f>1/SQRT(1+B10)</f>
        <v>0.95782628522115132</v>
      </c>
      <c r="R67" s="27">
        <f t="shared" ref="R67:AA67" si="44">Q67/(1+$B10)</f>
        <v>0.8787397112120654</v>
      </c>
      <c r="S67" s="27">
        <f t="shared" si="44"/>
        <v>0.80618322129547282</v>
      </c>
      <c r="T67" s="27">
        <f t="shared" si="44"/>
        <v>0.73961763421603011</v>
      </c>
      <c r="U67" s="27">
        <f t="shared" si="44"/>
        <v>0.6785482882715872</v>
      </c>
      <c r="V67" s="27">
        <f t="shared" si="44"/>
        <v>0.62252136538677716</v>
      </c>
      <c r="W67" s="27">
        <f t="shared" si="44"/>
        <v>0.57112051870346525</v>
      </c>
      <c r="X67" s="27">
        <f t="shared" si="44"/>
        <v>0.52396377862703225</v>
      </c>
      <c r="Y67" s="27">
        <f t="shared" si="44"/>
        <v>0.48070071433672679</v>
      </c>
      <c r="Z67" s="27">
        <f t="shared" si="44"/>
        <v>0.44100982966672181</v>
      </c>
      <c r="AA67" s="27">
        <f t="shared" si="44"/>
        <v>0.40459617400616676</v>
      </c>
      <c r="AB67" s="13"/>
      <c r="AC67" s="12"/>
    </row>
    <row r="68" spans="1:29" ht="15.75" x14ac:dyDescent="0.25">
      <c r="A68" s="21" t="s">
        <v>10</v>
      </c>
      <c r="B68" s="3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2">
        <f>Q65*Q67</f>
        <v>112.11862930801584</v>
      </c>
      <c r="R68" s="12">
        <f t="shared" ref="R68:Z68" si="45">R65*R67</f>
        <v>244.99828319182643</v>
      </c>
      <c r="S68" s="12">
        <f t="shared" si="45"/>
        <v>205.47171394387539</v>
      </c>
      <c r="T68" s="12">
        <f t="shared" si="45"/>
        <v>194.16134436898312</v>
      </c>
      <c r="U68" s="12">
        <f t="shared" si="45"/>
        <v>183.47356394500247</v>
      </c>
      <c r="V68" s="12">
        <f t="shared" si="45"/>
        <v>173.37410170949769</v>
      </c>
      <c r="W68" s="12">
        <f t="shared" si="45"/>
        <v>163.83057317503</v>
      </c>
      <c r="X68" s="12">
        <f t="shared" si="45"/>
        <v>154.81237648649611</v>
      </c>
      <c r="Y68" s="12">
        <f t="shared" si="45"/>
        <v>146.29059429457897</v>
      </c>
      <c r="Z68" s="12">
        <f t="shared" si="45"/>
        <v>138.2379010306571</v>
      </c>
      <c r="AA68" s="12">
        <f t="shared" ref="AA68" si="46">AA65*AA67</f>
        <v>-15.7954625496796</v>
      </c>
      <c r="AB68" s="25">
        <f>SUM(Q68:AA68)</f>
        <v>1700.9736189042833</v>
      </c>
      <c r="AC68" s="49">
        <f>AB68-AA69</f>
        <v>0</v>
      </c>
    </row>
    <row r="69" spans="1:29" x14ac:dyDescent="0.25">
      <c r="A69" s="22" t="s">
        <v>11</v>
      </c>
      <c r="B69" s="3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2">
        <f>Q68</f>
        <v>112.11862930801584</v>
      </c>
      <c r="R69" s="12">
        <f>Q69+R68</f>
        <v>357.11691249984227</v>
      </c>
      <c r="S69" s="12">
        <f t="shared" ref="S69:U69" si="47">R69+S68</f>
        <v>562.58862644371766</v>
      </c>
      <c r="T69" s="12">
        <f t="shared" si="47"/>
        <v>756.74997081270078</v>
      </c>
      <c r="U69" s="12">
        <f t="shared" si="47"/>
        <v>940.22353475770319</v>
      </c>
      <c r="V69" s="12">
        <f t="shared" ref="V69" si="48">U69+V68</f>
        <v>1113.5976364672008</v>
      </c>
      <c r="W69" s="12">
        <f t="shared" ref="W69" si="49">V69+W68</f>
        <v>1277.4282096422307</v>
      </c>
      <c r="X69" s="12">
        <f t="shared" ref="X69" si="50">W69+X68</f>
        <v>1432.2405861287268</v>
      </c>
      <c r="Y69" s="12">
        <f t="shared" ref="Y69" si="51">X69+Y68</f>
        <v>1578.5311804233058</v>
      </c>
      <c r="Z69" s="12">
        <f t="shared" ref="Z69:AA69" si="52">Y69+Z68</f>
        <v>1716.7690814539628</v>
      </c>
      <c r="AA69" s="12">
        <f t="shared" si="52"/>
        <v>1700.9736189042833</v>
      </c>
      <c r="AB69" s="13"/>
      <c r="AC69" s="12"/>
    </row>
    <row r="70" spans="1:29" ht="6.75" customHeight="1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5"/>
    </row>
    <row r="72" spans="1:29" x14ac:dyDescent="0.25">
      <c r="A72" s="24" t="s">
        <v>7</v>
      </c>
      <c r="B72" s="24"/>
    </row>
    <row r="73" spans="1:29" x14ac:dyDescent="0.25">
      <c r="A73" t="s">
        <v>69</v>
      </c>
    </row>
    <row r="74" spans="1:29" x14ac:dyDescent="0.25">
      <c r="A74" t="s">
        <v>77</v>
      </c>
    </row>
    <row r="75" spans="1:29" x14ac:dyDescent="0.25">
      <c r="A75" t="s">
        <v>70</v>
      </c>
    </row>
    <row r="76" spans="1:29" x14ac:dyDescent="0.25">
      <c r="A76" t="s">
        <v>71</v>
      </c>
    </row>
  </sheetData>
  <conditionalFormatting sqref="AC23 AC31:AC32 AC17:AC18 AC20:AC21 AC26:AC28 AC60:AC64">
    <cfRule type="cellIs" dxfId="8" priority="16" operator="notEqual">
      <formula>0</formula>
    </cfRule>
  </conditionalFormatting>
  <conditionalFormatting sqref="O17">
    <cfRule type="cellIs" dxfId="7" priority="15" operator="notEqual">
      <formula>1</formula>
    </cfRule>
  </conditionalFormatting>
  <conditionalFormatting sqref="O20">
    <cfRule type="cellIs" dxfId="6" priority="14" operator="notEqual">
      <formula>1</formula>
    </cfRule>
  </conditionalFormatting>
  <conditionalFormatting sqref="O23 O26:O27">
    <cfRule type="cellIs" dxfId="5" priority="13" operator="notEqual">
      <formula>10</formula>
    </cfRule>
  </conditionalFormatting>
  <conditionalFormatting sqref="AC68">
    <cfRule type="cellIs" dxfId="4" priority="10" operator="notEqual">
      <formula>0</formula>
    </cfRule>
  </conditionalFormatting>
  <conditionalFormatting sqref="O41">
    <cfRule type="cellIs" dxfId="3" priority="3" operator="notEqual">
      <formula>1</formula>
    </cfRule>
  </conditionalFormatting>
  <conditionalFormatting sqref="AC47 AC55:AC56 AC41:AC42 AC44:AC45 AC50:AC52">
    <cfRule type="cellIs" dxfId="2" priority="4" operator="notEqual">
      <formula>0</formula>
    </cfRule>
  </conditionalFormatting>
  <conditionalFormatting sqref="O44">
    <cfRule type="cellIs" dxfId="1" priority="2" operator="notEqual">
      <formula>1</formula>
    </cfRule>
  </conditionalFormatting>
  <conditionalFormatting sqref="O47 O50:O51">
    <cfRule type="cellIs" dxfId="0" priority="1" operator="notEqual">
      <formula>10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N15"/>
  <sheetViews>
    <sheetView workbookViewId="0">
      <selection activeCell="I17" sqref="I17"/>
    </sheetView>
  </sheetViews>
  <sheetFormatPr defaultRowHeight="15" x14ac:dyDescent="0.25"/>
  <cols>
    <col min="1" max="1" width="2.85546875" customWidth="1"/>
    <col min="2" max="2" width="26" customWidth="1"/>
    <col min="3" max="3" width="8.85546875" customWidth="1"/>
    <col min="4" max="13" width="6.85546875" customWidth="1"/>
    <col min="14" max="14" width="7.7109375" customWidth="1"/>
    <col min="15" max="15" width="9.140625" customWidth="1"/>
  </cols>
  <sheetData>
    <row r="3" spans="1:14" x14ac:dyDescent="0.25">
      <c r="A3" s="26" t="s">
        <v>56</v>
      </c>
      <c r="B3" s="2"/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74</v>
      </c>
      <c r="N3" s="19" t="s">
        <v>5</v>
      </c>
    </row>
    <row r="4" spans="1:14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x14ac:dyDescent="0.25">
      <c r="A5" s="73" t="s">
        <v>61</v>
      </c>
      <c r="B5" s="35" t="s">
        <v>55</v>
      </c>
      <c r="C5" s="12">
        <v>152.23337347638329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>
        <v>152.23337347638329</v>
      </c>
    </row>
    <row r="6" spans="1:14" x14ac:dyDescent="0.25">
      <c r="A6" s="73" t="s">
        <v>62</v>
      </c>
      <c r="B6" s="35" t="s">
        <v>57</v>
      </c>
      <c r="C6" s="12">
        <v>0</v>
      </c>
      <c r="D6" s="12">
        <v>31.360074936134961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v>31.360074936134961</v>
      </c>
    </row>
    <row r="7" spans="1:14" x14ac:dyDescent="0.25">
      <c r="A7" s="73" t="s">
        <v>63</v>
      </c>
      <c r="B7" s="36" t="s">
        <v>32</v>
      </c>
      <c r="C7" s="12">
        <v>913.40024085829975</v>
      </c>
      <c r="D7" s="12">
        <v>940.80224808404887</v>
      </c>
      <c r="E7" s="12">
        <v>969.02631552657022</v>
      </c>
      <c r="F7" s="12">
        <v>998.09710499236735</v>
      </c>
      <c r="G7" s="12">
        <v>1028.0400181421385</v>
      </c>
      <c r="H7" s="12">
        <v>1058.8812186864027</v>
      </c>
      <c r="I7" s="12">
        <v>1090.6476552469949</v>
      </c>
      <c r="J7" s="12">
        <v>1123.3670849044047</v>
      </c>
      <c r="K7" s="12">
        <v>1157.0680974515369</v>
      </c>
      <c r="L7" s="12">
        <v>1191.780140375083</v>
      </c>
      <c r="M7" s="12">
        <v>0</v>
      </c>
      <c r="N7" s="13">
        <v>10471.110124267847</v>
      </c>
    </row>
    <row r="8" spans="1:14" x14ac:dyDescent="0.25">
      <c r="A8" s="73" t="s">
        <v>64</v>
      </c>
      <c r="B8" s="35" t="s">
        <v>58</v>
      </c>
      <c r="C8" s="12">
        <v>614.19061973625094</v>
      </c>
      <c r="D8" s="12">
        <v>632.61633832833854</v>
      </c>
      <c r="E8" s="12">
        <v>651.59482847818856</v>
      </c>
      <c r="F8" s="12">
        <v>671.14267333253429</v>
      </c>
      <c r="G8" s="12">
        <v>691.27695353251033</v>
      </c>
      <c r="H8" s="12">
        <v>712.0152621384857</v>
      </c>
      <c r="I8" s="12">
        <v>733.37572000264026</v>
      </c>
      <c r="J8" s="12">
        <v>755.37699160271961</v>
      </c>
      <c r="K8" s="12">
        <v>778.03830135080113</v>
      </c>
      <c r="L8" s="12">
        <v>801.37945039132524</v>
      </c>
      <c r="M8" s="12">
        <v>0</v>
      </c>
      <c r="N8" s="13">
        <v>7041.007138893794</v>
      </c>
    </row>
    <row r="9" spans="1:14" x14ac:dyDescent="0.25">
      <c r="A9" s="73" t="s">
        <v>65</v>
      </c>
      <c r="B9" s="35" t="s">
        <v>59</v>
      </c>
      <c r="C9" s="12">
        <v>29.920962112204883</v>
      </c>
      <c r="D9" s="12">
        <v>60.739553087775917</v>
      </c>
      <c r="E9" s="12">
        <v>62.561739680409204</v>
      </c>
      <c r="F9" s="12">
        <v>64.438591870821469</v>
      </c>
      <c r="G9" s="12">
        <v>66.371749626946126</v>
      </c>
      <c r="H9" s="12">
        <v>68.362902115754522</v>
      </c>
      <c r="I9" s="12">
        <v>70.413789179227166</v>
      </c>
      <c r="J9" s="12">
        <v>72.526202854603966</v>
      </c>
      <c r="K9" s="12">
        <v>74.701988940242089</v>
      </c>
      <c r="L9" s="12">
        <v>76.943048608449359</v>
      </c>
      <c r="M9" s="12">
        <v>39.040068998375773</v>
      </c>
      <c r="N9" s="13">
        <v>686.02059707481044</v>
      </c>
    </row>
    <row r="10" spans="1:14" x14ac:dyDescent="0.25">
      <c r="A10" s="4"/>
      <c r="B10" s="36" t="s">
        <v>66</v>
      </c>
      <c r="C10" s="12">
        <v>117.0552855334607</v>
      </c>
      <c r="D10" s="12">
        <v>278.80643160406942</v>
      </c>
      <c r="E10" s="12">
        <v>254.86974736797245</v>
      </c>
      <c r="F10" s="12">
        <v>262.51583978901158</v>
      </c>
      <c r="G10" s="12">
        <v>270.39131498268205</v>
      </c>
      <c r="H10" s="12">
        <v>278.50305443216246</v>
      </c>
      <c r="I10" s="12">
        <v>286.85814606512747</v>
      </c>
      <c r="J10" s="12">
        <v>295.4638904470811</v>
      </c>
      <c r="K10" s="12">
        <v>304.32780716049371</v>
      </c>
      <c r="L10" s="12">
        <v>313.45764137530836</v>
      </c>
      <c r="M10" s="12">
        <v>-39.040068998375773</v>
      </c>
      <c r="N10" s="13">
        <v>2623.2090897589937</v>
      </c>
    </row>
    <row r="11" spans="1:14" ht="6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21" t="s">
        <v>9</v>
      </c>
      <c r="B12" s="5"/>
      <c r="C12" s="74">
        <v>0.95782628522115132</v>
      </c>
      <c r="D12" s="74">
        <v>0.8787397112120654</v>
      </c>
      <c r="E12" s="74">
        <v>0.80618322129547282</v>
      </c>
      <c r="F12" s="74">
        <v>0.73961763421603011</v>
      </c>
      <c r="G12" s="74">
        <v>0.6785482882715872</v>
      </c>
      <c r="H12" s="74">
        <v>0.62252136538677716</v>
      </c>
      <c r="I12" s="74">
        <v>0.57112051870346525</v>
      </c>
      <c r="J12" s="74">
        <v>0.52396377862703225</v>
      </c>
      <c r="K12" s="74">
        <v>0.48070071433672679</v>
      </c>
      <c r="L12" s="74">
        <v>0.44100982966672181</v>
      </c>
      <c r="M12" s="74">
        <v>0.40459617400616676</v>
      </c>
      <c r="N12" s="13"/>
    </row>
    <row r="13" spans="1:14" ht="15.75" x14ac:dyDescent="0.25">
      <c r="A13" s="21" t="s">
        <v>67</v>
      </c>
      <c r="B13" s="5"/>
      <c r="C13" s="12">
        <v>112.11862930801584</v>
      </c>
      <c r="D13" s="12">
        <v>244.99828319182643</v>
      </c>
      <c r="E13" s="12">
        <v>205.47171394387539</v>
      </c>
      <c r="F13" s="12">
        <v>194.16134436898312</v>
      </c>
      <c r="G13" s="12">
        <v>183.47356394500247</v>
      </c>
      <c r="H13" s="12">
        <v>173.37410170949769</v>
      </c>
      <c r="I13" s="12">
        <v>163.83057317503</v>
      </c>
      <c r="J13" s="12">
        <v>154.81237648649611</v>
      </c>
      <c r="K13" s="12">
        <v>146.29059429457897</v>
      </c>
      <c r="L13" s="12">
        <v>138.2379010306571</v>
      </c>
      <c r="M13" s="12">
        <v>-15.7954625496796</v>
      </c>
      <c r="N13" s="72">
        <v>1700.9736189042833</v>
      </c>
    </row>
    <row r="14" spans="1:14" x14ac:dyDescent="0.25">
      <c r="A14" s="22" t="s">
        <v>68</v>
      </c>
      <c r="B14" s="5"/>
      <c r="C14" s="12">
        <v>112.11862930801584</v>
      </c>
      <c r="D14" s="12">
        <v>357.11691249984227</v>
      </c>
      <c r="E14" s="12">
        <v>562.58862644371766</v>
      </c>
      <c r="F14" s="12">
        <v>756.74997081270078</v>
      </c>
      <c r="G14" s="12">
        <v>940.22353475770319</v>
      </c>
      <c r="H14" s="12">
        <v>1113.5976364672008</v>
      </c>
      <c r="I14" s="12">
        <v>1277.4282096422307</v>
      </c>
      <c r="J14" s="12">
        <v>1432.2405861287268</v>
      </c>
      <c r="K14" s="12">
        <v>1578.5311804233058</v>
      </c>
      <c r="L14" s="12">
        <v>1716.7690814539628</v>
      </c>
      <c r="M14" s="12">
        <v>1700.9736189042833</v>
      </c>
      <c r="N14" s="13"/>
    </row>
    <row r="15" spans="1:14" ht="3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0" r:id="rId4"/>
      </mc:Fallback>
    </mc:AlternateContent>
    <mc:AlternateContent xmlns:mc="http://schemas.openxmlformats.org/markup-compatibility/2006">
      <mc:Choice Requires="x14">
        <oleObject progId="Packager Shell Object" shapeId="4121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438150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2015-11-06T17:41:11Z</dcterms:modified>
</cp:coreProperties>
</file>